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U:\Research\Bioindicators\2019Report\"/>
    </mc:Choice>
  </mc:AlternateContent>
  <xr:revisionPtr revIDLastSave="0" documentId="13_ncr:1_{7E0BC168-F0FC-438D-83AC-54FFD4E27C60}" xr6:coauthVersionLast="46" xr6:coauthVersionMax="46" xr10:uidLastSave="{00000000-0000-0000-0000-000000000000}"/>
  <bookViews>
    <workbookView xWindow="-120" yWindow="-120" windowWidth="29040" windowHeight="15840" tabRatio="756" xr2:uid="{00000000-000D-0000-FFFF-FFFF00000000}"/>
  </bookViews>
  <sheets>
    <sheet name="CONTENTS" sheetId="1" r:id="rId1"/>
    <sheet name="ETHANOL" sheetId="2" r:id="rId2"/>
    <sheet name="BIOBUTANOL" sheetId="39" r:id="rId3"/>
    <sheet name="BIODIESEL" sheetId="3" r:id="rId4"/>
    <sheet name="FATS" sheetId="40" r:id="rId5"/>
    <sheet name="RENEWABLE DIESEL" sheetId="41" r:id="rId6"/>
    <sheet name="RENEWABLE JET FUEL" sheetId="43" r:id="rId7"/>
    <sheet name="WOOD PELLETS" sheetId="8" r:id="rId8"/>
    <sheet name="WASTE TO ENERGY" sheetId="15" r:id="rId9"/>
    <sheet name="BIOGAS" sheetId="25" r:id="rId10"/>
    <sheet name="BIOFUELS TRADE 2019" sheetId="44" r:id="rId11"/>
    <sheet name="BIOPRODUCTS" sheetId="10" r:id="rId12"/>
    <sheet name="BIOPLASTICS" sheetId="13" r:id="rId13"/>
    <sheet name="ENZYMES" sheetId="12" r:id="rId14"/>
    <sheet name="FOREST PRODUCTS" sheetId="14" r:id="rId15"/>
    <sheet name="FUNDING" sheetId="42" r:id="rId16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4" l="1"/>
  <c r="L31" i="14"/>
  <c r="K31" i="14"/>
  <c r="J31" i="14"/>
  <c r="I31" i="14"/>
  <c r="H31" i="14"/>
  <c r="G31" i="14"/>
  <c r="F31" i="14"/>
  <c r="E31" i="14"/>
  <c r="D31" i="14"/>
  <c r="C31" i="14"/>
  <c r="B31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M16" i="13"/>
  <c r="M25" i="13" s="1"/>
  <c r="L16" i="13"/>
  <c r="L25" i="13" s="1"/>
  <c r="K16" i="13"/>
  <c r="K25" i="13" s="1"/>
  <c r="J16" i="13"/>
  <c r="J25" i="13" s="1"/>
  <c r="I16" i="13"/>
  <c r="I25" i="13" s="1"/>
  <c r="H16" i="13"/>
  <c r="H25" i="13" s="1"/>
  <c r="G16" i="13"/>
  <c r="G25" i="13" s="1"/>
  <c r="F16" i="13"/>
  <c r="F25" i="13" s="1"/>
  <c r="E16" i="13"/>
  <c r="E25" i="13" s="1"/>
  <c r="D16" i="13"/>
  <c r="D25" i="13" s="1"/>
  <c r="C16" i="13"/>
  <c r="C25" i="13" s="1"/>
  <c r="B16" i="13"/>
  <c r="B25" i="13" s="1"/>
  <c r="K18" i="8" l="1"/>
  <c r="K17" i="8"/>
  <c r="K16" i="8"/>
  <c r="K15" i="8"/>
  <c r="K14" i="8"/>
  <c r="L37" i="40" l="1"/>
  <c r="L36" i="40"/>
  <c r="L35" i="40"/>
  <c r="L34" i="40"/>
  <c r="L25" i="40"/>
  <c r="L22" i="40"/>
  <c r="K22" i="40"/>
  <c r="B22" i="40" l="1"/>
  <c r="C22" i="40"/>
  <c r="E15" i="40" l="1"/>
  <c r="F15" i="40"/>
  <c r="G15" i="40"/>
  <c r="H15" i="40"/>
  <c r="I15" i="40"/>
  <c r="J15" i="40"/>
  <c r="K15" i="40"/>
  <c r="E22" i="40"/>
  <c r="F22" i="40"/>
  <c r="G22" i="40"/>
  <c r="H22" i="40"/>
  <c r="I22" i="40"/>
  <c r="J22" i="40"/>
  <c r="D22" i="40"/>
  <c r="D15" i="40"/>
  <c r="D35" i="40" l="1"/>
  <c r="E35" i="40"/>
  <c r="F35" i="40"/>
  <c r="G35" i="40"/>
  <c r="H35" i="40"/>
  <c r="I35" i="40"/>
  <c r="J35" i="40"/>
  <c r="K35" i="40"/>
  <c r="D36" i="40"/>
  <c r="E36" i="40"/>
  <c r="F36" i="40"/>
  <c r="G36" i="40"/>
  <c r="H36" i="40"/>
  <c r="I36" i="40"/>
  <c r="J36" i="40"/>
  <c r="K36" i="40"/>
  <c r="D37" i="40"/>
  <c r="E37" i="40"/>
  <c r="F37" i="40"/>
  <c r="G37" i="40"/>
  <c r="H37" i="40"/>
  <c r="I37" i="40"/>
  <c r="J37" i="40"/>
  <c r="K37" i="40"/>
  <c r="E34" i="40"/>
  <c r="F34" i="40"/>
  <c r="G34" i="40"/>
  <c r="H34" i="40"/>
  <c r="I34" i="40"/>
  <c r="J34" i="40"/>
  <c r="K34" i="40"/>
  <c r="D34" i="40"/>
  <c r="D26" i="40"/>
  <c r="D25" i="40"/>
  <c r="E26" i="40"/>
  <c r="E25" i="40"/>
  <c r="E34" i="15" l="1"/>
  <c r="C12" i="15"/>
  <c r="D12" i="15"/>
  <c r="E12" i="15"/>
  <c r="F12" i="15"/>
  <c r="B13" i="15"/>
  <c r="B12" i="15" s="1"/>
  <c r="G13" i="15"/>
  <c r="G12" i="15" s="1"/>
  <c r="H13" i="15"/>
  <c r="H12" i="15" s="1"/>
  <c r="I13" i="15"/>
  <c r="I12" i="15" s="1"/>
  <c r="E14" i="8" l="1"/>
  <c r="F14" i="8"/>
  <c r="G14" i="8"/>
  <c r="H14" i="8"/>
  <c r="I14" i="8"/>
  <c r="J14" i="8"/>
  <c r="D14" i="8"/>
  <c r="J18" i="8" l="1"/>
  <c r="B18" i="8"/>
  <c r="C18" i="8" l="1"/>
  <c r="D18" i="8"/>
  <c r="E18" i="8"/>
  <c r="F18" i="8"/>
  <c r="G18" i="8"/>
  <c r="H18" i="8"/>
  <c r="I1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tc={A163C1F4-AA9A-4E5B-B2F7-5649C2C1FF87}</author>
  </authors>
  <commentList>
    <comment ref="M6" authorId="0" shapeId="0" xr:uid="{A163C1F4-AA9A-4E5B-B2F7-5649C2C1FF87}">
      <text>
        <t>[Threaded comment]
Your version of Excel allows you to read this threaded comment; however, any edits to it will get removed if the file is opened in a newer version of Excel. Learn more: https://go.microsoft.com/fwlink/?linkid=870924
Comment:
    Exports=Imports-Net imports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Pascual, Janire</author>
    <author>tc={EA1B5039-64EB-429D-B621-22736D46F32A}</author>
    <author>tc={1D1C592C-A48F-4C3D-BD39-B7484C2EEC63}</author>
    <author>tc={7C437A83-6DA5-48C0-8751-D4DC71158B91}</author>
    <author>tc={D59811CE-0ACC-4EC9-B013-FB08C7164C44}</author>
    <author>tc={CB4D8BF5-4F1B-4CB4-BBF1-D5290A903267}</author>
  </authors>
  <commentList>
    <comment ref="A2" authorId="0" shapeId="0" xr:uid="{C6B42E64-699C-4260-9ED1-81C64D4E8260}">
      <text>
        <r>
          <rPr>
            <b/>
            <sz val="9"/>
            <color indexed="81"/>
            <rFont val="Tahoma"/>
            <family val="2"/>
          </rPr>
          <t>Pascual, Janire:</t>
        </r>
        <r>
          <rPr>
            <sz val="9"/>
            <color indexed="81"/>
            <rFont val="Tahoma"/>
            <family val="2"/>
          </rPr>
          <t xml:space="preserve">
Source: https://www.eia.gov/dnav/pet/pet_move_expc_a_EPOOXE_EEX_mbbl_a.htm</t>
        </r>
      </text>
    </comment>
    <comment ref="D2" authorId="0" shapeId="0" xr:uid="{4C8CB4C6-C6C3-44FC-830B-A246CB14ECB9}">
      <text>
        <r>
          <rPr>
            <b/>
            <sz val="9"/>
            <color indexed="81"/>
            <rFont val="Tahoma"/>
            <family val="2"/>
          </rPr>
          <t>Pascual, Janire:</t>
        </r>
        <r>
          <rPr>
            <sz val="9"/>
            <color indexed="81"/>
            <rFont val="Tahoma"/>
            <family val="2"/>
          </rPr>
          <t xml:space="preserve">
Source: https://www.eia.gov/dnav/pet/pet_move_expc_a_EPOORDB_EEX_mbbl_a.htm</t>
        </r>
      </text>
    </comment>
    <comment ref="G2" authorId="0" shapeId="0" xr:uid="{9D33BD31-7084-4250-807E-CBCA2A77E044}">
      <text>
        <r>
          <rPr>
            <b/>
            <sz val="9"/>
            <color indexed="81"/>
            <rFont val="Tahoma"/>
            <family val="2"/>
          </rPr>
          <t>Pascual, Janire:</t>
        </r>
        <r>
          <rPr>
            <sz val="9"/>
            <color indexed="81"/>
            <rFont val="Tahoma"/>
            <family val="2"/>
          </rPr>
          <t xml:space="preserve">
Source: https://comtrade.un.org/data/ </t>
        </r>
      </text>
    </comment>
    <comment ref="J2" authorId="1" shapeId="0" xr:uid="{EA1B5039-64EB-429D-B621-22736D46F32A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Source:  https://rendermagazine.com/wp-content/uploads/2019/07/Render_Apr19.pdf</t>
      </text>
    </comment>
    <comment ref="A9" authorId="2" shapeId="0" xr:uid="{1D1C592C-A48F-4C3D-BD39-B7484C2EEC63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Source:  https://rendermagazine.com/wp-content/uploads/2019/07/Render_Apr19.pdf</t>
      </text>
    </comment>
    <comment ref="D9" authorId="3" shapeId="0" xr:uid="{7C437A83-6DA5-48C0-8751-D4DC71158B91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Source:  https://rendermagazine.com/wp-content/uploads/2019/07/Render_Apr19.pdf</t>
      </text>
    </comment>
    <comment ref="G9" authorId="4" shapeId="0" xr:uid="{D59811CE-0ACC-4EC9-B013-FB08C7164C44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Source:  https://rendermagazine.com/wp-content/uploads/2019/07/Render_Apr19.pdf</t>
      </text>
    </comment>
    <comment ref="J9" authorId="5" shapeId="0" xr:uid="{CB4D8BF5-4F1B-4CB4-BBF1-D5290A903267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Source:  https://rendermagazine.com/wp-content/uploads/2019/07/Render_Apr19.pdf</t>
      </text>
    </comment>
    <comment ref="A18" authorId="0" shapeId="0" xr:uid="{FCB6400E-AD03-469A-AB83-C4727029ADE1}">
      <text>
        <r>
          <rPr>
            <b/>
            <sz val="9"/>
            <color indexed="81"/>
            <rFont val="Tahoma"/>
            <family val="2"/>
          </rPr>
          <t>Pascual, Janire:</t>
        </r>
        <r>
          <rPr>
            <sz val="9"/>
            <color indexed="81"/>
            <rFont val="Tahoma"/>
            <family val="2"/>
          </rPr>
          <t xml:space="preserve">
Source: https://www.eia.gov/dnav/pet/pet_move_impcus_a2_nus_epooxe_im0_mbbl_a.htm</t>
        </r>
      </text>
    </comment>
    <comment ref="D18" authorId="0" shapeId="0" xr:uid="{5AC6609F-D8D1-4B61-9316-26BB8BD42F9D}">
      <text>
        <r>
          <rPr>
            <b/>
            <sz val="9"/>
            <color indexed="81"/>
            <rFont val="Tahoma"/>
            <family val="2"/>
          </rPr>
          <t>Pascual, Janire:</t>
        </r>
        <r>
          <rPr>
            <sz val="9"/>
            <color indexed="81"/>
            <rFont val="Tahoma"/>
            <family val="2"/>
          </rPr>
          <t xml:space="preserve">
Source: https://www.eia.gov/dnav/pet/pet_move_impcus_a2_nus_EPOORDB_im0_mbbl_a.htm</t>
        </r>
      </text>
    </comment>
    <comment ref="G18" authorId="0" shapeId="0" xr:uid="{6B76317F-55EF-4C99-B523-3DB15034A476}">
      <text>
        <r>
          <rPr>
            <b/>
            <sz val="9"/>
            <color indexed="81"/>
            <rFont val="Tahoma"/>
            <family val="2"/>
          </rPr>
          <t>Pascual, Janire:</t>
        </r>
        <r>
          <rPr>
            <sz val="9"/>
            <color indexed="81"/>
            <rFont val="Tahoma"/>
            <family val="2"/>
          </rPr>
          <t xml:space="preserve">
Source: https://comtrade.un.org/data/ </t>
        </r>
      </text>
    </comment>
  </commentList>
</comments>
</file>

<file path=xl/sharedStrings.xml><?xml version="1.0" encoding="utf-8"?>
<sst xmlns="http://schemas.openxmlformats.org/spreadsheetml/2006/main" count="1338" uniqueCount="447">
  <si>
    <t>Ethanol</t>
  </si>
  <si>
    <t>Biodiesel</t>
  </si>
  <si>
    <t>Wood Pellets</t>
  </si>
  <si>
    <t>BioProducts</t>
  </si>
  <si>
    <t>Biochemicals</t>
  </si>
  <si>
    <t>Enzymes</t>
  </si>
  <si>
    <t>Forest Products</t>
  </si>
  <si>
    <t>PHYSICAL</t>
  </si>
  <si>
    <t>EIA</t>
  </si>
  <si>
    <t>EPA</t>
  </si>
  <si>
    <t>ECONOMICS</t>
  </si>
  <si>
    <t>RFA</t>
  </si>
  <si>
    <t>Total Jobs Created in the Wood Pellet Industry</t>
  </si>
  <si>
    <t>ETHANOL</t>
  </si>
  <si>
    <t>PRODUCTION</t>
  </si>
  <si>
    <t>USDA</t>
  </si>
  <si>
    <t>https://www.ers.usda.gov/data-products/us-bioenergy-statistics/</t>
  </si>
  <si>
    <t>http://ethanolproducer.com/plants/listplants/US/Existing/Sugar-Starch/</t>
  </si>
  <si>
    <t>http://ethanolproducer.com/plants/listplants/US/Existing/Cellulosic</t>
  </si>
  <si>
    <t>BIODIESEL</t>
  </si>
  <si>
    <t>Biodiesel Magazine</t>
  </si>
  <si>
    <t>http://www.biodieselmagazine.com/plants/listplants/USA/proposed/</t>
  </si>
  <si>
    <t>http://www.biodieselmagazine.com/plants/listplants/USA/construction/</t>
  </si>
  <si>
    <t>WOOD PELLETS</t>
  </si>
  <si>
    <t>PRODUCTION + CONSUMPTION</t>
  </si>
  <si>
    <t>Hawkins Wright; REN21; FAO</t>
  </si>
  <si>
    <t>http://www.eia.gov/biofuels/biomass/</t>
  </si>
  <si>
    <t>https://www.eia.gov/electricity/data/eia860m/</t>
  </si>
  <si>
    <t>http://www.eia.gov/electricity/annual/html/epa_05_07_a.html</t>
  </si>
  <si>
    <t>https://www.epa.gov/agstar/livestock-anaerobic-digester-database</t>
  </si>
  <si>
    <t xml:space="preserve">PRODUCTION </t>
  </si>
  <si>
    <t>ECONOMICS IN THEORY</t>
  </si>
  <si>
    <t>In theory, if 11,000 biogas systems made it would generate:</t>
  </si>
  <si>
    <t>https://19january2017snapshot.epa.gov/sites/production/files/2015-12/documents/biogas-roadmap.pdf</t>
  </si>
  <si>
    <t>Short Term Construction Jobs</t>
  </si>
  <si>
    <t>Permanent Jobs</t>
  </si>
  <si>
    <t>Comments</t>
  </si>
  <si>
    <t>Calculation</t>
  </si>
  <si>
    <t>BIOPRODUCTS SUMMARY</t>
  </si>
  <si>
    <t>USDA BIOPREFFERED PROGRAM</t>
  </si>
  <si>
    <t xml:space="preserve">   </t>
  </si>
  <si>
    <t xml:space="preserve">       </t>
  </si>
  <si>
    <t>PLASTICS</t>
  </si>
  <si>
    <t>US/GLOBAL PLASTICS</t>
  </si>
  <si>
    <t>Bureau of Economic Analysis</t>
  </si>
  <si>
    <t>Value Added of Manufacturing US Plastic and Rubber Products as Percentage of GDP (%)</t>
  </si>
  <si>
    <t>Full and Part Time Employees (thousands)</t>
  </si>
  <si>
    <t>GLOBAL BIOPLASTIC</t>
  </si>
  <si>
    <t>Land Used for Bioplastics (million ha)</t>
  </si>
  <si>
    <t xml:space="preserve">GLOBAL BIO-BASED STRUCTURAL POLYMERS </t>
  </si>
  <si>
    <t>Total Production Capacity</t>
  </si>
  <si>
    <t>ENZYMES</t>
  </si>
  <si>
    <t>GLOBAL</t>
  </si>
  <si>
    <t>FOREST PRODUCTS</t>
  </si>
  <si>
    <t>US WOOD PRODUCTS (NAICS)</t>
  </si>
  <si>
    <t>Value Added of Manufacturing US Wood Products as Percentage of GDP (%)</t>
  </si>
  <si>
    <t>US PAPER PRODUCTS (NAICS)</t>
  </si>
  <si>
    <t>Value Added of Manufacturing US Paper Products as Percentage of GDP (%)</t>
  </si>
  <si>
    <t>WASTE TO ENERGY</t>
  </si>
  <si>
    <t>BIOGAS</t>
  </si>
  <si>
    <t>Source  Name</t>
  </si>
  <si>
    <t>Source  URL</t>
  </si>
  <si>
    <t>https://www.eia.gov/totalenergy/data/monthly/pdf/sec10_7.pdf</t>
  </si>
  <si>
    <t>https://www.eia.gov/totalenergy/data/monthly/pdf/sec10_8.pdf</t>
  </si>
  <si>
    <t>https://www.eia.gov/totalenergy/data/monthly/pdf/mer.pdf</t>
  </si>
  <si>
    <t>https://www.eia.gov/dnav/pet/hist/LeafHandler.ashx?n=PET&amp;s=MFEIMUS1&amp;f=A</t>
  </si>
  <si>
    <t>https://www.eia.gov/dnav/pet/hist/LeafHandler.ashx?n=pet&amp;s=m_epooxe_eex_nus-z00_mbbl&amp;f=a</t>
  </si>
  <si>
    <t>https://www.eia.gov/totalenergy/data/monthly/pdf/sec10_5.pdf</t>
  </si>
  <si>
    <t>Ethanol producer</t>
  </si>
  <si>
    <t>http://www.ethanolrfa.org/pocket-guide/</t>
  </si>
  <si>
    <t xml:space="preserve">EIA
RFA </t>
  </si>
  <si>
    <t xml:space="preserve">RFA </t>
  </si>
  <si>
    <t>Source Name</t>
  </si>
  <si>
    <t>Source URL</t>
  </si>
  <si>
    <t>https://www.eia.gov/biofuels/biodiesel/production/archive/</t>
  </si>
  <si>
    <t>Biogas</t>
  </si>
  <si>
    <t>TABLE OF CONTENTS</t>
  </si>
  <si>
    <t>Biobased products</t>
  </si>
  <si>
    <t>Bioplastics</t>
  </si>
  <si>
    <t>https://www.bea.gov/iTable/iTable.cfm?ReqID=51&amp;step=1#reqid=51&amp;step=2&amp;isuri=1</t>
  </si>
  <si>
    <t>Average Soy Price (dollar per metric tons)</t>
  </si>
  <si>
    <t>https://www.ers.usda.gov/data-products/oil-crops-yearbook/oil-crops-yearbook/</t>
  </si>
  <si>
    <t>Number of Ethanol Plants installed in the United States</t>
  </si>
  <si>
    <t>Number of Existing Plants that Were Put on Standby</t>
  </si>
  <si>
    <t>Number of States which have an Ethanol Production Facility </t>
  </si>
  <si>
    <t xml:space="preserve">Number of Existing Plants Under Construction </t>
  </si>
  <si>
    <t>Number of direct jobs working with ethanol production</t>
  </si>
  <si>
    <t xml:space="preserve">Total corn used for Fuel ethanol use (million metric tons) </t>
  </si>
  <si>
    <t>GDP influence (billion dollars)</t>
  </si>
  <si>
    <t>Household income from industry (billion dollars)</t>
  </si>
  <si>
    <t>Tax Revenue (billion dollars)</t>
  </si>
  <si>
    <t>Price for Ethanol Per gallon (dollar per gallon)</t>
  </si>
  <si>
    <t>Number of Biodiesel Plants in the United States</t>
  </si>
  <si>
    <t>Number of Proposed Biodiesel Plants</t>
  </si>
  <si>
    <t xml:space="preserve">Number of Biodiesel stations </t>
  </si>
  <si>
    <t>Number of States which have an WP Production Facility </t>
  </si>
  <si>
    <t>Number of WP Plants in the United States</t>
  </si>
  <si>
    <t>Number of Proposed WP Plants</t>
  </si>
  <si>
    <t>Wood pellet production worldwide (million metric tons)</t>
  </si>
  <si>
    <t>Number of WTE Plants in the United States</t>
  </si>
  <si>
    <t>Number of States which have an WTE Fuel Switching Production Facility </t>
  </si>
  <si>
    <t>Number of anaerobic digestion (AD) Plants</t>
  </si>
  <si>
    <t>Number of States which have an AD Production Facility </t>
  </si>
  <si>
    <t>In theory, if  2,647 dairy operations were installed it would have a market potential of (billion dollars):</t>
  </si>
  <si>
    <t>U.S. Wood Products Value Added (billion dollars)</t>
  </si>
  <si>
    <t>Gross Output of US Wood Products (billion dollars)</t>
  </si>
  <si>
    <t>Compensation of Employees, Value Added of Wood Products (billion dollars)</t>
  </si>
  <si>
    <t>Taxes of Production and Imports, Less Subsides of US Wood Products (billion dollars)</t>
  </si>
  <si>
    <t>Gross Operating Surplus of Wood Products (billion dollars)</t>
  </si>
  <si>
    <t>U.S. Paper Products Value Added (billion dollars)</t>
  </si>
  <si>
    <t>Compensation of Employees, Value Added of Paper Products (billion dollars)</t>
  </si>
  <si>
    <t>Taxes of Production and Imports, Less Subsides of US Paper Products (billion dollars)</t>
  </si>
  <si>
    <t>Gross Operating Surplus of Paper Products (billion dollars)</t>
  </si>
  <si>
    <t>Global Industrial Enzyme Market (billion dollars)
By market:</t>
  </si>
  <si>
    <t>* Food (billion dollars)</t>
  </si>
  <si>
    <t>* Feed (billion dollars)</t>
  </si>
  <si>
    <t>* Technical (billion dollars)</t>
  </si>
  <si>
    <t>* Detergent (billion dollars)</t>
  </si>
  <si>
    <t>U.S. Plastic and Rubber Products Value Added (billion dollars)</t>
  </si>
  <si>
    <t>https://www.bea.gov/iTable/iTable.cfm?ReqID=51&amp;step=1#reqid=51&amp;step=51&amp;isuri=1&amp;5114=a&amp;5102=1</t>
  </si>
  <si>
    <t>https://www.bea.gov/iTable/iTable.cfm?ReqID=51&amp;step=1#reqid=51&amp;step=51&amp;isuri=1&amp;5114=a&amp;5102=5</t>
  </si>
  <si>
    <t>Gross Output of US Plastic and Rubber Products (billion dollars)</t>
  </si>
  <si>
    <t>Compensation of Employees, Value Added of Plastics and Rubber Products (billion dollars)</t>
  </si>
  <si>
    <t>Gross Operating Surplus of Plastics and Rubber Product Products (billion dollars)</t>
  </si>
  <si>
    <t>Plastics Europe</t>
  </si>
  <si>
    <t>https://www.plasticseurope.org/en/resources/market-data</t>
  </si>
  <si>
    <t>Global Plastic Production (million metric tons)</t>
  </si>
  <si>
    <t>Global production capacity of biodegradable bioplastics (million metric tons)</t>
  </si>
  <si>
    <t>Global production capacity of non-biodegradable bioplastics (million metric tons)</t>
  </si>
  <si>
    <t>Percentage of Bioplastic in Total Global Plastic Consumption</t>
  </si>
  <si>
    <t>Institute for bioplastics and biocomposites</t>
  </si>
  <si>
    <r>
      <rPr>
        <sz val="11"/>
        <rFont val="Calibri"/>
        <family val="2"/>
        <scheme val="minor"/>
      </rPr>
      <t xml:space="preserve">[2012-2014] </t>
    </r>
    <r>
      <rPr>
        <u/>
        <sz val="11"/>
        <color theme="10"/>
        <rFont val="Calibri"/>
        <family val="2"/>
        <scheme val="minor"/>
      </rPr>
      <t xml:space="preserve">http://www.bio-based.eu/market_study/media/16-12-16-Bio-based-Building-Blocks-and-Polymers-short-version.pdf
</t>
    </r>
    <r>
      <rPr>
        <sz val="11"/>
        <rFont val="Calibri"/>
        <family val="2"/>
        <scheme val="minor"/>
      </rPr>
      <t xml:space="preserve">[2013] </t>
    </r>
    <r>
      <rPr>
        <u/>
        <sz val="11"/>
        <color theme="10"/>
        <rFont val="Calibri"/>
        <family val="2"/>
        <scheme val="minor"/>
      </rPr>
      <t>http://www.bio-based.eu/market_study/media/files/15-05-13_Bio-based_Polymers_and_Building_Blocks_in_the_World-nova_Booklet.pdf</t>
    </r>
  </si>
  <si>
    <t>BBC Research</t>
  </si>
  <si>
    <t>Total Volume of Ethanol Consumed (billion gallons)</t>
  </si>
  <si>
    <t>Total Volume of Ethanol Imported into the US (billion gallons)</t>
  </si>
  <si>
    <t>Total Volume of Ethanol Exported From the US (billion gallons)</t>
  </si>
  <si>
    <t>Total Production of Biodiesel in US (billion gallons)</t>
  </si>
  <si>
    <t>Total Volume of Biodiesel Consumed for Transportation (billion gallons)</t>
  </si>
  <si>
    <t>Total Volume of Ethanol  Produced in US (billion gallons)</t>
  </si>
  <si>
    <t>AEE</t>
  </si>
  <si>
    <t>NAICS</t>
  </si>
  <si>
    <t>Retrieved May 2018</t>
  </si>
  <si>
    <t>Biomass Industry Directory</t>
  </si>
  <si>
    <t>Methane potential for biogas from landfills</t>
  </si>
  <si>
    <t>Methane potential for biogas from wastewater</t>
  </si>
  <si>
    <t xml:space="preserve">Methane potential for biogas from manure </t>
  </si>
  <si>
    <t xml:space="preserve">Methane potential for biogas from organic waste </t>
  </si>
  <si>
    <t>Number of direct jobs working with biodiesel production</t>
  </si>
  <si>
    <t>Biomass Industry Directory, published by BBI International</t>
  </si>
  <si>
    <t xml:space="preserve">European Plastics
Institute for bioplastics and biocomposites
Nova Institute for Ecology and Innovation </t>
  </si>
  <si>
    <t xml:space="preserve">Nova Institute for Ecology and Innovation </t>
  </si>
  <si>
    <t>Gross Output of US Paper Products (billion dollars)</t>
  </si>
  <si>
    <t xml:space="preserve">     Number Ethanol Plants in the United States-Cellulosic</t>
  </si>
  <si>
    <t xml:space="preserve">CORN FOR ETHANOL </t>
  </si>
  <si>
    <t>Total Volume of Ethanol Consumed: Transportation  (billion gallons)</t>
  </si>
  <si>
    <t>Total Volume of Ethanol Consumed: Industrial sector  (billion gallons)</t>
  </si>
  <si>
    <t xml:space="preserve">Number of States which have a Biodiesel Production Facility </t>
  </si>
  <si>
    <t>https://www.afdc.energy.gov/fuels/prices.html</t>
  </si>
  <si>
    <t>Price for Ethanol Per gallon (dollar per gge)</t>
  </si>
  <si>
    <t>Price for E85 Per gallon (dollar per gge)</t>
  </si>
  <si>
    <t>Price for gasoline Per gallon (dollar per gge)</t>
  </si>
  <si>
    <t>AFD</t>
  </si>
  <si>
    <t xml:space="preserve">Price Per Gallon of Diesel (dollar per gge) </t>
  </si>
  <si>
    <t xml:space="preserve">Price Per Gallon of Biodiesel (dollar per gallon) </t>
  </si>
  <si>
    <t>Price Per Gallon of B20 (dollar per gge)</t>
  </si>
  <si>
    <t>Price Per Gallon of B99/100 (dollar per gge)</t>
  </si>
  <si>
    <t>Energy Consumption from Wood in US (trillion BTUs)</t>
  </si>
  <si>
    <t xml:space="preserve">     Residential Sector</t>
  </si>
  <si>
    <t xml:space="preserve">     Commercial Sector</t>
  </si>
  <si>
    <t xml:space="preserve">     Industrial Sector</t>
  </si>
  <si>
    <t xml:space="preserve">     Electric Power Sector</t>
  </si>
  <si>
    <t>Electricity Net Generation from Wood (trillion BTUs)</t>
  </si>
  <si>
    <t>Wood pellets Production (million metric tons)</t>
  </si>
  <si>
    <t>Wood pellets Exports (million metric tons)</t>
  </si>
  <si>
    <t>FAOSTAT</t>
  </si>
  <si>
    <t>http://www.fao.org/faostat/en/#data/FO</t>
  </si>
  <si>
    <t>Wood pellets Consumption (million metric tons)</t>
  </si>
  <si>
    <t>Estimation</t>
  </si>
  <si>
    <t xml:space="preserve">     Recycled and composted</t>
  </si>
  <si>
    <t xml:space="preserve">     Combusted with Energy recovery</t>
  </si>
  <si>
    <t xml:space="preserve">     Landfilled</t>
  </si>
  <si>
    <t>Biogenic Municipal Solid Waste: Consumption for Electricity Generation (million metric tons)</t>
  </si>
  <si>
    <t xml:space="preserve">     Independent power producers</t>
  </si>
  <si>
    <t xml:space="preserve">     Commercial sector</t>
  </si>
  <si>
    <t xml:space="preserve">     Electric utilities</t>
  </si>
  <si>
    <t>Anaerobic digestion: Biogas generated (trillion BTU)</t>
  </si>
  <si>
    <t>https://www.eia.gov/electricity/annual/html/epa_05_06_c.html</t>
  </si>
  <si>
    <t>Anaerobic digestion: Total Methane Emission Reductions (million metric tons of CO2)</t>
  </si>
  <si>
    <t>Landfill gas: energy consumption (trillion BTU)</t>
  </si>
  <si>
    <t xml:space="preserve">     Used for Electricity</t>
  </si>
  <si>
    <t xml:space="preserve">     Used for Boiler/Furnace</t>
  </si>
  <si>
    <t xml:space="preserve">     Used for "Flare Full Time"</t>
  </si>
  <si>
    <t xml:space="preserve">     Used for Cogeneration</t>
  </si>
  <si>
    <t xml:space="preserve">Number of Existing AD Plants Under Construction </t>
  </si>
  <si>
    <t>Number of landfill Plants</t>
  </si>
  <si>
    <t>Landfill gas: Total Methane Emission Reductions (million metric tons of CO2)</t>
  </si>
  <si>
    <t>https://www.epa.gov/lmop/landfill-technical-data</t>
  </si>
  <si>
    <t>Heating from Wood in the US (trillion BTUs)</t>
  </si>
  <si>
    <t>Number of WTE Existing Plants that Were Put on Standby</t>
  </si>
  <si>
    <t>Number of WTE Existing Plants that Were Closed-Shut Down</t>
  </si>
  <si>
    <t>Biogenic Municipal Solid Waste: Consumption for Energy Generation (million metric tons)</t>
  </si>
  <si>
    <t>Biogenic Municipal Solid Waste: Consumption for Heating Generation (million metric tons)</t>
  </si>
  <si>
    <t>Biogenic Municipal Solid Waste: Consumption for Electricity Generation (Trillion BTUs)</t>
  </si>
  <si>
    <t>Biogenic Municipal Solid Waste: Consumption for Heating Generation (Trillion BTUs)</t>
  </si>
  <si>
    <t>Biogenic Municipal Solid Waste: Consumption for Energy Generation (Trillion BTUs)</t>
  </si>
  <si>
    <t>Bioenergy</t>
  </si>
  <si>
    <t>Agriculture: total methane emissions (million metric tons of CO2)</t>
  </si>
  <si>
    <t>https://www3.epa.gov/climatechange/ghgemissions/inventoryexplorer/index.html#iallsectors/methane/inventsect/all</t>
  </si>
  <si>
    <t>Waste: total methane emissions (million metric tons of CO2)</t>
  </si>
  <si>
    <t>https://www.biopreferred.gov/BioPreferred/faces/pages/AboutBioPreferred.xhtml</t>
  </si>
  <si>
    <t>Roundwood  (million m3)</t>
  </si>
  <si>
    <t>Wood pellets (million tonnes)</t>
  </si>
  <si>
    <t>Sawnwood (million m3)</t>
  </si>
  <si>
    <t>Wood-based panels (million m3)</t>
  </si>
  <si>
    <t>Wood pulp (million tonnes)</t>
  </si>
  <si>
    <t>Crude oil (dollar per barrel)</t>
  </si>
  <si>
    <t>Bioproducts</t>
  </si>
  <si>
    <t>Retrieved January 2020</t>
  </si>
  <si>
    <r>
      <rPr>
        <sz val="11"/>
        <color theme="1"/>
        <rFont val="Calibri"/>
        <family val="2"/>
        <scheme val="minor"/>
      </rPr>
      <t xml:space="preserve">[2011-2012] </t>
    </r>
    <r>
      <rPr>
        <u/>
        <sz val="11"/>
        <color theme="10"/>
        <rFont val="Calibri"/>
        <family val="2"/>
        <scheme val="minor"/>
      </rPr>
      <t xml:space="preserve">http://www.eia.gov/petroleum/ethanolcapacity/
</t>
    </r>
    <r>
      <rPr>
        <sz val="11"/>
        <color theme="1"/>
        <rFont val="Calibri"/>
        <family val="2"/>
        <scheme val="minor"/>
      </rPr>
      <t xml:space="preserve">[2013-2018] </t>
    </r>
    <r>
      <rPr>
        <u/>
        <sz val="11"/>
        <color theme="10"/>
        <rFont val="Calibri"/>
        <family val="2"/>
        <scheme val="minor"/>
      </rPr>
      <t>http://www.ethanolrfa.org/pocket-guide/</t>
    </r>
  </si>
  <si>
    <t>https://www.macrotrends.net/1369/crude-oil-price-history-chart</t>
  </si>
  <si>
    <t>Macrotrends</t>
  </si>
  <si>
    <t>[2010-2011] http://task32.ieabioenergy.com/wp-content/uploads/2017/03/03-Fiona_Matthews.pdf
[2012-2018] http://www.fao.org/faostat/en/#data/FO</t>
  </si>
  <si>
    <t>http://www.eia.gov/electricity/annual/html/epa_05_07_b.html</t>
  </si>
  <si>
    <t>http://www.eia.gov/electricity/annual/html/epa_05_07_c.html</t>
  </si>
  <si>
    <t>http://www.eia.gov/electricity/annual/html/epa_05_07_d.html</t>
  </si>
  <si>
    <t>http://www.eia.gov/electricity/annual/html/epa_05_07_e.html</t>
  </si>
  <si>
    <t>http://www.eia.gov/electricity/annual/html/epa_05_07_f.html</t>
  </si>
  <si>
    <t>https://www.eia.gov/electricity/annual/html/epa_05_06_f.html</t>
  </si>
  <si>
    <t>https://apps.bea.gov/iTable/iTable.cfm?reqid=19&amp;step=2&amp;isuri=1&amp;1921=survey</t>
  </si>
  <si>
    <t>https://apps.bea.gov/iTable/iTable.cfm?reqid=19&amp;step=2&amp;isuri=1&amp;1921=survey#</t>
  </si>
  <si>
    <t>Taxes on Production and Imports, Less Subsides of US Plastics and Rubber Products (billion dollars)</t>
  </si>
  <si>
    <r>
      <rPr>
        <sz val="11"/>
        <rFont val="Calibri"/>
        <family val="2"/>
        <scheme val="minor"/>
      </rPr>
      <t>[2008-2009]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 xml:space="preserve">http://www.sustainableplant.com/2011/05/bioplastic-production-to-exceed-one-million-tonnes-in-2011/
</t>
    </r>
    <r>
      <rPr>
        <sz val="11"/>
        <rFont val="Calibri"/>
        <family val="2"/>
        <scheme val="minor"/>
      </rPr>
      <t>[2010-2011]</t>
    </r>
    <r>
      <rPr>
        <u/>
        <sz val="11"/>
        <color theme="10"/>
        <rFont val="Calibri"/>
        <family val="2"/>
        <scheme val="minor"/>
      </rPr>
      <t xml:space="preserve"> http://biomassmagazine.com/articles/9845/bioplastic-market-expected-to-increase-significantly-through-2017
</t>
    </r>
    <r>
      <rPr>
        <sz val="11"/>
        <rFont val="Calibri"/>
        <family val="2"/>
        <scheme val="minor"/>
      </rPr>
      <t>[2012-2018]</t>
    </r>
    <r>
      <rPr>
        <u/>
        <sz val="11"/>
        <color theme="10"/>
        <rFont val="Calibri"/>
        <family val="2"/>
        <scheme val="minor"/>
      </rPr>
      <t xml:space="preserve"> http://www.bio-based.eu/market_study/media/files/15-05-13_Bio-based_Polymers_and_Building_Blocks_in_the_World-nova_Booklet.pdf</t>
    </r>
  </si>
  <si>
    <r>
      <rPr>
        <sz val="11"/>
        <rFont val="Calibri"/>
        <family val="2"/>
        <scheme val="minor"/>
      </rPr>
      <t>[2013/2018]</t>
    </r>
    <r>
      <rPr>
        <u/>
        <sz val="11"/>
        <color theme="10"/>
        <rFont val="Calibri"/>
        <family val="2"/>
        <scheme val="minor"/>
      </rPr>
      <t xml:space="preserve"> http://www.bio-based.eu/market_study/media/files/15-05-13_Bio-based_Polymers_and_Building_Blocks_in_the_World-nova_Booklet.pdf
</t>
    </r>
    <r>
      <rPr>
        <sz val="11"/>
        <rFont val="Calibri"/>
        <family val="2"/>
        <scheme val="minor"/>
      </rPr>
      <t>[2014]</t>
    </r>
    <r>
      <rPr>
        <u/>
        <sz val="11"/>
        <color theme="10"/>
        <rFont val="Calibri"/>
        <family val="2"/>
        <scheme val="minor"/>
      </rPr>
      <t xml:space="preserve"> https://www.kunststoffe.de/en/news/overview/artikel/global-bioplastics-production-capacities-continue-to-grow-1253170.html
</t>
    </r>
    <r>
      <rPr>
        <sz val="11"/>
        <rFont val="Calibri"/>
        <family val="2"/>
        <scheme val="minor"/>
      </rPr>
      <t>[2016]</t>
    </r>
    <r>
      <rPr>
        <u/>
        <sz val="11"/>
        <color theme="10"/>
        <rFont val="Calibri"/>
        <family val="2"/>
        <scheme val="minor"/>
      </rPr>
      <t xml:space="preserve"> https://www.ifbb-hannover.de/de/facts-and-statistics.html
</t>
    </r>
    <r>
      <rPr>
        <sz val="11"/>
        <rFont val="Calibri"/>
        <family val="2"/>
        <scheme val="minor"/>
      </rPr>
      <t>[2017]</t>
    </r>
    <r>
      <rPr>
        <u/>
        <sz val="11"/>
        <color theme="10"/>
        <rFont val="Calibri"/>
        <family val="2"/>
        <scheme val="minor"/>
      </rPr>
      <t xml:space="preserve"> http://docs.european-bioplastics.org/publications/EUBP_Facts_and_figures.pdf</t>
    </r>
  </si>
  <si>
    <t>https://docs.european-bioplastics.org/publications/EUBP_Facts_and_figures.pdf</t>
  </si>
  <si>
    <t>Wood fuel (million m3)</t>
  </si>
  <si>
    <t>Paper and paperboard (million tonnes)</t>
  </si>
  <si>
    <t>https://www.eia.gov/petroleum/ethanolcapacity/index.php</t>
  </si>
  <si>
    <t>Number Proposed Ethanol Plants in the United States</t>
  </si>
  <si>
    <t xml:space="preserve">     Number Ethanol Plants in the United States-Corn</t>
  </si>
  <si>
    <t xml:space="preserve">     Number Ethanol Plants in the United States-Sorghum</t>
  </si>
  <si>
    <t xml:space="preserve">     Number Ethanol Plants in the United States-Other (Tobacco, crop residue, waste stream)</t>
  </si>
  <si>
    <t xml:space="preserve">     Number Ethanol Plants in the United States-Starch</t>
  </si>
  <si>
    <t>https://data.bls.gov/cew/apps/data_views/data_views.htm#tab=Tables</t>
  </si>
  <si>
    <t>Wood pellets Imports (Thousand metric tons)</t>
  </si>
  <si>
    <t>http://energyrecoverycouncil.org/wp-content/uploads/2019/10/ERC-2018-directory.pdf</t>
  </si>
  <si>
    <t>https://info.aee.net/hubfs/Market%20Report%202019/AEN%202019%20Market%20Report.pdf</t>
  </si>
  <si>
    <t>Revenue from waste electricity generation in the U.S. (million dollars)</t>
  </si>
  <si>
    <t>https://www.epa.gov/facts-and-figures-about-materials-waste-and-recycling/advancing-sustainable-materials-management</t>
  </si>
  <si>
    <t>Jobs in WTE Facilities</t>
  </si>
  <si>
    <t>Total Economic output by WTE (million dollars)</t>
  </si>
  <si>
    <t>ERC</t>
  </si>
  <si>
    <t>Landfill gas: energy consumption (billion cubic feet)</t>
  </si>
  <si>
    <t>Anaerobic digestion: Biogas generated (billion cubic feet)</t>
  </si>
  <si>
    <t>https://americanbiogascouncil.org/biogas-market-snapshot/</t>
  </si>
  <si>
    <t>American biogas Council</t>
  </si>
  <si>
    <t>Retrieved March 2020</t>
  </si>
  <si>
    <t>Biogas potential from landfills (billion cubic feet)</t>
  </si>
  <si>
    <t>Biogas potential from wastewater (billion cubic feet)</t>
  </si>
  <si>
    <t>Biogas potential from animal manure (billion cubic feet)</t>
  </si>
  <si>
    <t>BIOBUTANOL</t>
  </si>
  <si>
    <t>Total Volume of Biobutanol entering the commercial market in the US (thousand gallons)</t>
  </si>
  <si>
    <t>AFDC</t>
  </si>
  <si>
    <t>IRENA</t>
  </si>
  <si>
    <t>https://www.irena.org/publicationsearch?keywords=jobs%20annual%20review</t>
  </si>
  <si>
    <t>Poultry Going to Biodiesel (Thousand metric tons)</t>
  </si>
  <si>
    <t>Tallow Going to Biodiesel (Thousand metric tons)</t>
  </si>
  <si>
    <t>White Grease Going to Biodiesel (Thousand metric tons)</t>
  </si>
  <si>
    <t>Yellow Grease to Biodiesel (Thousand metric tons)</t>
  </si>
  <si>
    <t>Other fats Going to Biodiesel (Thousand metric tons)</t>
  </si>
  <si>
    <t>Render Magazine</t>
  </si>
  <si>
    <t>Poultry Fat (Thousand metric tons)</t>
  </si>
  <si>
    <t>Tallow (Thousand metric tons)</t>
  </si>
  <si>
    <t>White Grease (Thousand metric tons)</t>
  </si>
  <si>
    <t>Yellow Grease (Thousand metric tons)</t>
  </si>
  <si>
    <t>Other fats (Thousand metric tons)</t>
  </si>
  <si>
    <t>ANIMAL FATS AND RECYCLED GREASES</t>
  </si>
  <si>
    <t>Production</t>
  </si>
  <si>
    <t>Consumption for Feed &amp; Food</t>
  </si>
  <si>
    <t>Consumtpion for Biofuels</t>
  </si>
  <si>
    <t>Exports</t>
  </si>
  <si>
    <t>Imports</t>
  </si>
  <si>
    <t>Price</t>
  </si>
  <si>
    <t>Poultry Fat (dollar per metric ton)</t>
  </si>
  <si>
    <t>Tallow (dollar per metric ton)</t>
  </si>
  <si>
    <t>White Grease (dollar per metric ton)</t>
  </si>
  <si>
    <t>Yellow Grease (dollar per metric ton)</t>
  </si>
  <si>
    <t>Percent into Biodiesel</t>
  </si>
  <si>
    <t>Poultry Fat (%)</t>
  </si>
  <si>
    <t>Tallow (%)</t>
  </si>
  <si>
    <t>White Grease (%)</t>
  </si>
  <si>
    <t>Yellow Grease (%)</t>
  </si>
  <si>
    <t>TOTAL (Thousand metric tons)</t>
  </si>
  <si>
    <t>https://rendermagazine.com/wp-content/uploads/2019/07/Render_Apr19.pdf</t>
  </si>
  <si>
    <t>RENEWABLE DIESEL</t>
  </si>
  <si>
    <t>Total Production of Renewable diesel in the US (million gallons)</t>
  </si>
  <si>
    <t>Keyword</t>
  </si>
  <si>
    <t xml:space="preserve">Biodiesel </t>
  </si>
  <si>
    <t>Biobutanol</t>
  </si>
  <si>
    <t>Renewable diesel</t>
  </si>
  <si>
    <t>Wood pellets</t>
  </si>
  <si>
    <t>Waste to energy</t>
  </si>
  <si>
    <t>Recycled greases</t>
  </si>
  <si>
    <t>Animal Fats</t>
  </si>
  <si>
    <t>https://portal.nifa.usda.gov/enterprise-search/project_details</t>
  </si>
  <si>
    <t>Renewable Diesel</t>
  </si>
  <si>
    <t>Fats</t>
  </si>
  <si>
    <t>Waste to Energy</t>
  </si>
  <si>
    <t>Funding</t>
  </si>
  <si>
    <t>* Biofuel (billion dollars)</t>
  </si>
  <si>
    <t>* Other (billion dollars)</t>
  </si>
  <si>
    <t>https://www.bccresearch.com/market-research/biotechnology/global-markets-for-enzymes-in-industrial-applications.html</t>
  </si>
  <si>
    <t>Retrieved June 2020</t>
  </si>
  <si>
    <t>“Global Markets for Enzymes in Industrial Applications.” BCC Research (September 2018)</t>
  </si>
  <si>
    <t>0-250K</t>
  </si>
  <si>
    <t>250K-500K</t>
  </si>
  <si>
    <t>500K-1M</t>
  </si>
  <si>
    <t>&gt;1M</t>
  </si>
  <si>
    <t>Retrieved November 2020</t>
  </si>
  <si>
    <t>https://www.ers.usda.gov/data-products/us-bioenergy-statistics/#:~:text=Ethanol%2C%20made%20mostly%20from%20corn,all%20biofuel%20production%20in%202012.&amp;text=ERS%20analysts%20track%20U.S.%20ethanol,production%2C%20consumption%2C%20and%20trade.</t>
  </si>
  <si>
    <t>Retrieved November 2020
1.5 gallons ethanol =  1 gallon gasoline</t>
  </si>
  <si>
    <t>Retrieved November 2020 
1 bushel of corn=0.025 metric tons</t>
  </si>
  <si>
    <t>Retrieved November 2020
1 barrel of ethanol = 42 gallons</t>
  </si>
  <si>
    <t>Retrieved November 2020
1 gallon of ethanol = 77566 BTUs</t>
  </si>
  <si>
    <t>Retrieved November 2020
1 gallon of biodiesel = 127,595 BTUs</t>
  </si>
  <si>
    <t>Retrieved November 2020
1 barrel of biodiesel = 42 gallons</t>
  </si>
  <si>
    <t>Retrieved November 2020
1 bushel of soy=0.027 metric tons</t>
  </si>
  <si>
    <t>https://pubs.rendermagazine.com/2020-04/page_12.html</t>
  </si>
  <si>
    <t>https://www.eia.gov/biofuels/biodiesel/production/archive/2020/2020_09/table3.pdf</t>
  </si>
  <si>
    <t>Retrieved November 2020
1 metric ton = 2,204.622 pounds</t>
  </si>
  <si>
    <t>W</t>
  </si>
  <si>
    <t>Retrieved December 2020</t>
  </si>
  <si>
    <t>Retrieved December 2020
1  ton = 0.9072 metric tons</t>
  </si>
  <si>
    <t>Retrieved December 2020
1 kwh = 3412 BTUs</t>
  </si>
  <si>
    <t>Average Annual Densified Biomass Capacity (million metric tons)</t>
  </si>
  <si>
    <t>Retrieved November 2020
1 kwh= 3412.14 BTUs</t>
  </si>
  <si>
    <t>https://www.epa.gov/fuels-registration-reporting-and-compliance-help/rins-generated-transactions</t>
  </si>
  <si>
    <t>RENEWABLE JET FUEL</t>
  </si>
  <si>
    <t>Total production of renewable jet fuel (thousand gallons)</t>
  </si>
  <si>
    <t>https://www.eia.gov/dnav/pet/pet_move_impcus_a2_nus_EPOORDO_im0_mbbl_a.htm</t>
  </si>
  <si>
    <t>https://www.eia.gov/dnav/pet/pet_move_neti_a_EP00_IMN_mbblpd_m.htm</t>
  </si>
  <si>
    <t>Retrieved April 2021</t>
  </si>
  <si>
    <t>* Packaging (flexible &amp;rigid) (%)</t>
  </si>
  <si>
    <t>* Textiles (%)</t>
  </si>
  <si>
    <t>* Consumer Goods (%)</t>
  </si>
  <si>
    <t>*Agriculture &amp; Horticulture (%)</t>
  </si>
  <si>
    <t>* Automotive &amp; Transport (%)</t>
  </si>
  <si>
    <t>* Building &amp; Construction (%)</t>
  </si>
  <si>
    <t>* Electronics (%)</t>
  </si>
  <si>
    <t>* Others (%)</t>
  </si>
  <si>
    <t>Polyproprylene (PP) (%)</t>
  </si>
  <si>
    <t>Polyamides (PA) (%)</t>
  </si>
  <si>
    <t>Poly (butylene adipate-co-terephthalate) (PBAT) (%)</t>
  </si>
  <si>
    <t>Polybutylene Succinate (PBS) (%)</t>
  </si>
  <si>
    <t>Polyethylene (PE) (%)</t>
  </si>
  <si>
    <t>Polyethylene Terephthalate (PET) (%)</t>
  </si>
  <si>
    <t>Polyhydroxyalkanoates (PHA) (%)</t>
  </si>
  <si>
    <t>Polylactic Acid (PLA) (%)</t>
  </si>
  <si>
    <t>Polytrimethylene Terephthalate (PTT) (%)</t>
  </si>
  <si>
    <t>Starch Blends (%)</t>
  </si>
  <si>
    <t>Other (%)</t>
  </si>
  <si>
    <t>Wood fuel (million tonnes)</t>
  </si>
  <si>
    <t>Wood residues ( mililon tonnes)</t>
  </si>
  <si>
    <t>Roundwood  (million tonnes)</t>
  </si>
  <si>
    <t>Sawnwood (million tonnes)</t>
  </si>
  <si>
    <t>Wood-based panels (million tonnes)</t>
  </si>
  <si>
    <t>FUNDING</t>
  </si>
  <si>
    <t xml:space="preserve">2019 Top Exports </t>
  </si>
  <si>
    <t>million gallons</t>
  </si>
  <si>
    <t>million metric tons</t>
  </si>
  <si>
    <t>Poultry Fat</t>
  </si>
  <si>
    <t>metric tons</t>
  </si>
  <si>
    <t>Brazil</t>
  </si>
  <si>
    <t>Canada</t>
  </si>
  <si>
    <t>United Kingdom</t>
  </si>
  <si>
    <t>Netherlands</t>
  </si>
  <si>
    <t>Belgium</t>
  </si>
  <si>
    <t>Peru</t>
  </si>
  <si>
    <t>India</t>
  </si>
  <si>
    <t>Denmark</t>
  </si>
  <si>
    <t>Mexico</t>
  </si>
  <si>
    <t>South Korea</t>
  </si>
  <si>
    <t>Guatemala</t>
  </si>
  <si>
    <t>Colombia</t>
  </si>
  <si>
    <t>Morocco</t>
  </si>
  <si>
    <t>France</t>
  </si>
  <si>
    <t>Dominican Republic</t>
  </si>
  <si>
    <t>Inedible tallow</t>
  </si>
  <si>
    <t>Edible tallow</t>
  </si>
  <si>
    <t>Yellow grease</t>
  </si>
  <si>
    <t>White grease</t>
  </si>
  <si>
    <t>Singapore</t>
  </si>
  <si>
    <t>European Union</t>
  </si>
  <si>
    <t>China</t>
  </si>
  <si>
    <t>Hungary</t>
  </si>
  <si>
    <t>Bosnia and Herzegovina</t>
  </si>
  <si>
    <t>Turkey</t>
  </si>
  <si>
    <t xml:space="preserve">2019 Top Imports </t>
  </si>
  <si>
    <t>Thousand metric tons</t>
  </si>
  <si>
    <t>Germany</t>
  </si>
  <si>
    <t>Japan</t>
  </si>
  <si>
    <t>Spain</t>
  </si>
  <si>
    <t>Malaysia</t>
  </si>
  <si>
    <t>Renewable Jet Fuel</t>
  </si>
  <si>
    <t>2019 Trade</t>
  </si>
  <si>
    <t>Investment and Finance</t>
  </si>
  <si>
    <t>Number of Ethanol Plants Operational in the United States</t>
  </si>
  <si>
    <t>Ethanol plant capacities (billion gallons)</t>
  </si>
  <si>
    <t>Number of indirect and induced jobs working with ethanol production</t>
  </si>
  <si>
    <t>Total Volume of Biodiesel Exported from the US (billion gallons)</t>
  </si>
  <si>
    <t>Total Volume of Biodiesel Imported into the US (billion gallons)</t>
  </si>
  <si>
    <t>Total Consumption of Renewable diesel in the US (million gallons)</t>
  </si>
  <si>
    <t>Total Volume of Renewable diesel Exported from the US (million gallons)</t>
  </si>
  <si>
    <t>Total Volume of Renewable diesel Imported into the US (million gallons)</t>
  </si>
  <si>
    <t>Wood Pellets Exported from US (in million $)</t>
  </si>
  <si>
    <t>Wood Pellets Imported from US (in million $)</t>
  </si>
  <si>
    <t>Number of WTE Plants Proposed in US</t>
  </si>
  <si>
    <t>Number of WTE Fuel Switching Plants in US</t>
  </si>
  <si>
    <t>Total jobs (direct, indirect, and induced) created by WTE</t>
  </si>
  <si>
    <t>Municipal solid waste generation in the United States (million metric tons)</t>
  </si>
  <si>
    <t>Number of States which have a landfill Facility </t>
  </si>
  <si>
    <t>Number of AD Plants that Shut Down</t>
  </si>
  <si>
    <t>Number of New AD Plants that Went online from livestock</t>
  </si>
  <si>
    <t xml:space="preserve">USDA BioPreferred product certifications </t>
  </si>
  <si>
    <t>Baby and Kids</t>
  </si>
  <si>
    <t>Construction</t>
  </si>
  <si>
    <t>Custodial Services</t>
  </si>
  <si>
    <t>Films and Packaging</t>
  </si>
  <si>
    <t>Food Services/Cafeteria</t>
  </si>
  <si>
    <t>Grounds Maintenance</t>
  </si>
  <si>
    <t>Household Supplies</t>
  </si>
  <si>
    <t>Intermediates</t>
  </si>
  <si>
    <t>Miscellaneous</t>
  </si>
  <si>
    <t>Office Supplies</t>
  </si>
  <si>
    <t>Operations and Maintenance</t>
  </si>
  <si>
    <t>Personal Care and Toiletries</t>
  </si>
  <si>
    <t>Safety Equipment</t>
  </si>
  <si>
    <t>Vehicles and Equipment Maintenance</t>
  </si>
  <si>
    <t>Global production capacities of biodegradable and non-biodegradable bioplastics (million metric tons)</t>
  </si>
  <si>
    <t>Land Used for Bioplastics/Total Amount of Arable Land (%)</t>
  </si>
  <si>
    <t>Wood residues ( million m3)</t>
  </si>
  <si>
    <t>Forest products Imports (billion dollars)</t>
  </si>
  <si>
    <t>Forest products Exports (billion dollars)</t>
  </si>
  <si>
    <t>NIFA</t>
  </si>
  <si>
    <t>NSF</t>
  </si>
  <si>
    <t>https://www.nsf.gov/awardsearch/advancedSearch.jsp</t>
  </si>
  <si>
    <t>Amount awarded 2019 NIFA</t>
  </si>
  <si>
    <t>Amount awarded 2019 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</si>
</sst>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00000000000000"/>
    <numFmt numFmtId="168" formatCode="#,##0\ \ \ \ \ \ \ \ \ 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color rgb="FF333333"/>
      <name val="Arial"/>
      <family val="2"/>
    </font>
    <font>
      <sz val="8"/>
      <name val="Calibri"/>
      <family val="2"/>
      <scheme val="minor"/>
    </font>
    <font>
      <sz val="8"/>
      <color rgb="FF333333"/>
      <name val="Arial"/>
      <family val="2"/>
    </font>
    <font>
      <sz val="9"/>
      <color rgb="FF333333"/>
      <name val="Arial"/>
      <family val="2"/>
    </font>
    <font>
      <sz val="7"/>
      <color rgb="FF000000"/>
      <name val="Trebuchet MS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8306C"/>
        <bgColor indexed="64"/>
      </patternFill>
    </fill>
    <fill>
      <patternFill patternType="solid">
        <fgColor rgb="FF993404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rgb="FF808080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8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16" applyNumberFormat="0" applyAlignment="0" applyProtection="0"/>
    <xf numFmtId="0" fontId="20" fillId="25" borderId="17" applyNumberFormat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16" applyNumberFormat="0" applyAlignment="0" applyProtection="0"/>
    <xf numFmtId="0" fontId="27" fillId="0" borderId="21" applyNumberFormat="0" applyFill="0" applyAlignment="0" applyProtection="0"/>
    <xf numFmtId="0" fontId="28" fillId="15" borderId="0" applyNumberFormat="0" applyBorder="0" applyAlignment="0" applyProtection="0"/>
    <xf numFmtId="0" fontId="10" fillId="12" borderId="22" applyNumberFormat="0" applyFont="0" applyAlignment="0" applyProtection="0"/>
    <xf numFmtId="0" fontId="29" fillId="24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3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1"/>
    <xf numFmtId="0" fontId="0" fillId="0" borderId="13" xfId="0" applyFill="1" applyBorder="1" applyAlignment="1">
      <alignment horizontal="left" vertical="center"/>
    </xf>
    <xf numFmtId="0" fontId="0" fillId="0" borderId="13" xfId="0" applyBorder="1"/>
    <xf numFmtId="0" fontId="3" fillId="0" borderId="13" xfId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0" fillId="0" borderId="13" xfId="0" applyFill="1" applyBorder="1"/>
    <xf numFmtId="0" fontId="0" fillId="0" borderId="13" xfId="0" applyFill="1" applyBorder="1" applyAlignment="1">
      <alignment wrapText="1"/>
    </xf>
    <xf numFmtId="0" fontId="7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3" fillId="0" borderId="13" xfId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Font="1" applyBorder="1"/>
    <xf numFmtId="0" fontId="3" fillId="0" borderId="5" xfId="1" applyFill="1" applyBorder="1"/>
    <xf numFmtId="0" fontId="12" fillId="6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4" fillId="8" borderId="0" xfId="0" applyFont="1" applyFill="1" applyAlignment="1">
      <alignment horizontal="left"/>
    </xf>
    <xf numFmtId="0" fontId="14" fillId="9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5" fillId="0" borderId="0" xfId="1" applyFont="1" applyFill="1" applyAlignment="1">
      <alignment horizontal="left"/>
    </xf>
    <xf numFmtId="0" fontId="3" fillId="0" borderId="15" xfId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10" fillId="0" borderId="13" xfId="13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0" fillId="5" borderId="13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164" fontId="0" fillId="0" borderId="25" xfId="0" applyNumberFormat="1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3" fillId="0" borderId="25" xfId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4" fillId="0" borderId="25" xfId="1" applyFont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3" fillId="0" borderId="13" xfId="1" applyBorder="1"/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5" xfId="1" applyBorder="1" applyAlignment="1">
      <alignment horizontal="left" vertical="center" wrapText="1"/>
    </xf>
    <xf numFmtId="0" fontId="3" fillId="0" borderId="13" xfId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3" fillId="0" borderId="5" xfId="1" applyFill="1" applyBorder="1"/>
    <xf numFmtId="1" fontId="0" fillId="0" borderId="25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0" fillId="0" borderId="25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3" fillId="0" borderId="25" xfId="1" applyBorder="1"/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3" fontId="0" fillId="0" borderId="25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34" fillId="0" borderId="0" xfId="0" applyFont="1" applyAlignment="1">
      <alignment horizontal="right" vertical="center" wrapText="1"/>
    </xf>
    <xf numFmtId="0" fontId="0" fillId="0" borderId="25" xfId="0" applyFill="1" applyBorder="1"/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3" fillId="0" borderId="6" xfId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3" fillId="0" borderId="25" xfId="1" applyFill="1" applyBorder="1" applyAlignment="1">
      <alignment horizontal="left" vertical="center" wrapText="1"/>
    </xf>
    <xf numFmtId="1" fontId="0" fillId="0" borderId="4" xfId="0" applyNumberFormat="1" applyFill="1" applyBorder="1" applyAlignment="1">
      <alignment horizontal="center" vertical="center"/>
    </xf>
    <xf numFmtId="0" fontId="3" fillId="0" borderId="25" xfId="1" applyBorder="1" applyAlignment="1">
      <alignment horizontal="left" vertical="center"/>
    </xf>
    <xf numFmtId="1" fontId="0" fillId="2" borderId="1" xfId="0" applyNumberForma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3" fillId="0" borderId="25" xfId="1" applyBorder="1" applyAlignment="1">
      <alignment wrapText="1"/>
    </xf>
    <xf numFmtId="0" fontId="3" fillId="0" borderId="25" xfId="1" applyFill="1" applyBorder="1" applyAlignment="1">
      <alignment horizontal="left" vertical="center"/>
    </xf>
    <xf numFmtId="0" fontId="35" fillId="0" borderId="0" xfId="62"/>
    <xf numFmtId="2" fontId="0" fillId="0" borderId="14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3" fillId="0" borderId="14" xfId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0" fillId="0" borderId="25" xfId="0" applyNumberFormat="1" applyBorder="1" applyAlignment="1">
      <alignment horizontal="center" vertical="center"/>
    </xf>
    <xf numFmtId="3" fontId="0" fillId="5" borderId="25" xfId="0" applyNumberForma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0" fillId="0" borderId="0" xfId="0"/>
    <xf numFmtId="1" fontId="8" fillId="0" borderId="25" xfId="14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3" fillId="0" borderId="5" xfId="1" applyFill="1" applyBorder="1" applyAlignment="1">
      <alignment vertical="center"/>
    </xf>
    <xf numFmtId="164" fontId="10" fillId="0" borderId="25" xfId="13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" fontId="7" fillId="0" borderId="25" xfId="0" applyNumberFormat="1" applyFont="1" applyFill="1" applyBorder="1" applyAlignment="1">
      <alignment horizontal="center" vertical="center"/>
    </xf>
    <xf numFmtId="0" fontId="3" fillId="0" borderId="13" xfId="1" applyBorder="1" applyAlignment="1">
      <alignment wrapText="1"/>
    </xf>
    <xf numFmtId="0" fontId="0" fillId="0" borderId="25" xfId="0" applyFont="1" applyFill="1" applyBorder="1" applyAlignment="1">
      <alignment horizontal="center" vertical="center"/>
    </xf>
    <xf numFmtId="166" fontId="0" fillId="5" borderId="25" xfId="0" applyNumberFormat="1" applyFon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ill="1" applyBorder="1" applyAlignment="1">
      <alignment wrapText="1"/>
    </xf>
    <xf numFmtId="164" fontId="0" fillId="3" borderId="11" xfId="0" applyNumberFormat="1" applyFill="1" applyBorder="1" applyAlignment="1">
      <alignment horizontal="center" vertical="center"/>
    </xf>
    <xf numFmtId="167" fontId="0" fillId="3" borderId="11" xfId="0" applyNumberFormat="1" applyFill="1" applyBorder="1" applyAlignment="1">
      <alignment horizontal="left" vertical="center"/>
    </xf>
    <xf numFmtId="16" fontId="0" fillId="0" borderId="0" xfId="0" applyNumberFormat="1" applyBorder="1" applyAlignment="1">
      <alignment horizontal="left" vertical="center"/>
    </xf>
    <xf numFmtId="1" fontId="0" fillId="0" borderId="25" xfId="0" applyNumberForma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37" fillId="0" borderId="0" xfId="0" applyFont="1"/>
    <xf numFmtId="0" fontId="0" fillId="0" borderId="25" xfId="0" applyFont="1" applyBorder="1" applyAlignment="1">
      <alignment horizontal="left" vertical="center"/>
    </xf>
    <xf numFmtId="3" fontId="0" fillId="2" borderId="25" xfId="0" applyNumberFormat="1" applyFill="1" applyBorder="1" applyAlignment="1">
      <alignment horizontal="center" vertical="center"/>
    </xf>
    <xf numFmtId="1" fontId="8" fillId="0" borderId="25" xfId="14" applyNumberFormat="1" applyBorder="1" applyAlignment="1">
      <alignment horizontal="center" vertical="center"/>
    </xf>
    <xf numFmtId="1" fontId="8" fillId="2" borderId="25" xfId="14" applyNumberFormat="1" applyFill="1" applyBorder="1" applyAlignment="1">
      <alignment horizontal="center" vertical="center"/>
    </xf>
    <xf numFmtId="1" fontId="6" fillId="0" borderId="25" xfId="14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164" fontId="8" fillId="2" borderId="25" xfId="14" applyNumberForma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3" fillId="0" borderId="27" xfId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1" fontId="8" fillId="2" borderId="6" xfId="14" applyNumberFormat="1" applyFill="1" applyBorder="1" applyAlignment="1">
      <alignment horizontal="center" vertical="center"/>
    </xf>
    <xf numFmtId="1" fontId="8" fillId="0" borderId="6" xfId="14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0" xfId="0" applyNumberFormat="1"/>
    <xf numFmtId="1" fontId="0" fillId="3" borderId="14" xfId="0" applyNumberForma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1" fontId="6" fillId="0" borderId="1" xfId="0" applyNumberFormat="1" applyFont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/>
    <xf numFmtId="0" fontId="12" fillId="6" borderId="0" xfId="0" applyFont="1" applyFill="1"/>
    <xf numFmtId="0" fontId="12" fillId="6" borderId="0" xfId="0" applyFont="1" applyFill="1" applyBorder="1"/>
    <xf numFmtId="0" fontId="42" fillId="6" borderId="0" xfId="0" applyFont="1" applyFill="1" applyBorder="1"/>
    <xf numFmtId="164" fontId="12" fillId="0" borderId="0" xfId="0" applyNumberFormat="1" applyFont="1" applyFill="1" applyBorder="1"/>
    <xf numFmtId="2" fontId="12" fillId="0" borderId="0" xfId="0" applyNumberFormat="1" applyFont="1" applyFill="1" applyBorder="1"/>
    <xf numFmtId="0" fontId="42" fillId="0" borderId="0" xfId="0" applyFont="1" applyFill="1" applyBorder="1"/>
    <xf numFmtId="0" fontId="43" fillId="8" borderId="0" xfId="0" applyFont="1" applyFill="1"/>
    <xf numFmtId="0" fontId="43" fillId="8" borderId="0" xfId="0" applyFont="1" applyFill="1" applyBorder="1"/>
    <xf numFmtId="164" fontId="43" fillId="8" borderId="0" xfId="0" applyNumberFormat="1" applyFont="1" applyFill="1" applyBorder="1"/>
    <xf numFmtId="2" fontId="43" fillId="8" borderId="0" xfId="0" applyNumberFormat="1" applyFont="1" applyFill="1" applyBorder="1"/>
    <xf numFmtId="0" fontId="12" fillId="0" borderId="0" xfId="0" applyFont="1" applyFill="1" applyBorder="1" applyAlignment="1"/>
    <xf numFmtId="0" fontId="43" fillId="9" borderId="0" xfId="0" applyFont="1" applyFill="1"/>
    <xf numFmtId="0" fontId="43" fillId="9" borderId="0" xfId="0" applyFont="1" applyFill="1" applyBorder="1"/>
    <xf numFmtId="164" fontId="43" fillId="9" borderId="0" xfId="0" applyNumberFormat="1" applyFont="1" applyFill="1" applyBorder="1"/>
    <xf numFmtId="2" fontId="43" fillId="9" borderId="0" xfId="0" applyNumberFormat="1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43" fillId="7" borderId="0" xfId="0" applyFont="1" applyFill="1"/>
    <xf numFmtId="0" fontId="43" fillId="7" borderId="0" xfId="0" applyFont="1" applyFill="1" applyBorder="1"/>
    <xf numFmtId="164" fontId="43" fillId="7" borderId="0" xfId="0" applyNumberFormat="1" applyFont="1" applyFill="1" applyBorder="1"/>
    <xf numFmtId="2" fontId="43" fillId="7" borderId="0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9" fontId="0" fillId="0" borderId="0" xfId="61" applyFont="1"/>
    <xf numFmtId="164" fontId="0" fillId="0" borderId="13" xfId="0" applyNumberFormat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6" fillId="0" borderId="15" xfId="14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44" fillId="0" borderId="25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5" xfId="0" applyFont="1" applyBorder="1" applyAlignment="1">
      <alignment horizontal="left" vertical="center"/>
    </xf>
    <xf numFmtId="0" fontId="0" fillId="27" borderId="25" xfId="0" applyFill="1" applyBorder="1" applyAlignment="1">
      <alignment horizontal="center" vertical="center"/>
    </xf>
    <xf numFmtId="164" fontId="44" fillId="0" borderId="25" xfId="0" applyNumberFormat="1" applyFont="1" applyBorder="1" applyAlignment="1">
      <alignment horizontal="center" vertical="center"/>
    </xf>
    <xf numFmtId="0" fontId="45" fillId="0" borderId="25" xfId="1" applyFont="1" applyBorder="1" applyAlignment="1" applyProtection="1"/>
    <xf numFmtId="0" fontId="3" fillId="0" borderId="5" xfId="1" applyBorder="1"/>
    <xf numFmtId="1" fontId="0" fillId="0" borderId="25" xfId="0" applyNumberFormat="1" applyFill="1" applyBorder="1" applyAlignment="1">
      <alignment horizontal="left" vertical="center"/>
    </xf>
    <xf numFmtId="1" fontId="0" fillId="0" borderId="14" xfId="0" applyNumberFormat="1" applyFill="1" applyBorder="1" applyAlignment="1">
      <alignment horizontal="left" vertical="center"/>
    </xf>
    <xf numFmtId="1" fontId="0" fillId="0" borderId="25" xfId="0" applyNumberFormat="1" applyBorder="1"/>
    <xf numFmtId="1" fontId="6" fillId="0" borderId="1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0" fillId="0" borderId="25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4" fontId="6" fillId="5" borderId="25" xfId="0" applyNumberFormat="1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4" fontId="0" fillId="26" borderId="2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3" fillId="0" borderId="25" xfId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4" fontId="0" fillId="5" borderId="25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3" fontId="0" fillId="0" borderId="0" xfId="0" applyNumberFormat="1"/>
    <xf numFmtId="0" fontId="0" fillId="0" borderId="14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" fontId="6" fillId="2" borderId="25" xfId="14" applyNumberFormat="1" applyFont="1" applyFill="1" applyBorder="1" applyAlignment="1">
      <alignment horizontal="center" vertical="center"/>
    </xf>
    <xf numFmtId="0" fontId="8" fillId="2" borderId="25" xfId="61" applyNumberFormat="1" applyFill="1" applyBorder="1" applyAlignment="1">
      <alignment horizontal="center" vertical="center"/>
    </xf>
    <xf numFmtId="0" fontId="1" fillId="0" borderId="25" xfId="0" applyFont="1" applyBorder="1"/>
    <xf numFmtId="0" fontId="3" fillId="0" borderId="25" xfId="1" applyBorder="1" applyAlignment="1"/>
    <xf numFmtId="0" fontId="2" fillId="28" borderId="0" xfId="0" applyFont="1" applyFill="1" applyAlignment="1">
      <alignment horizontal="left"/>
    </xf>
    <xf numFmtId="0" fontId="2" fillId="28" borderId="0" xfId="0" applyFont="1" applyFill="1"/>
    <xf numFmtId="164" fontId="2" fillId="28" borderId="0" xfId="0" applyNumberFormat="1" applyFont="1" applyFill="1"/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8" borderId="0" xfId="0" applyFill="1" applyAlignment="1">
      <alignment horizontal="center"/>
    </xf>
    <xf numFmtId="3" fontId="46" fillId="0" borderId="25" xfId="0" applyNumberFormat="1" applyFont="1" applyBorder="1"/>
    <xf numFmtId="168" fontId="46" fillId="0" borderId="25" xfId="0" applyNumberFormat="1" applyFont="1" applyBorder="1" applyAlignment="1">
      <alignment horizontal="right"/>
    </xf>
    <xf numFmtId="3" fontId="47" fillId="0" borderId="25" xfId="0" applyNumberFormat="1" applyFont="1" applyBorder="1"/>
    <xf numFmtId="3" fontId="40" fillId="0" borderId="25" xfId="0" applyNumberFormat="1" applyFont="1" applyBorder="1"/>
    <xf numFmtId="165" fontId="40" fillId="0" borderId="25" xfId="0" applyNumberFormat="1" applyFont="1" applyBorder="1"/>
    <xf numFmtId="4" fontId="40" fillId="0" borderId="25" xfId="0" applyNumberFormat="1" applyFont="1" applyBorder="1"/>
    <xf numFmtId="0" fontId="15" fillId="0" borderId="0" xfId="1" applyFont="1" applyAlignment="1">
      <alignment horizontal="left"/>
    </xf>
    <xf numFmtId="0" fontId="0" fillId="0" borderId="25" xfId="0" applyBorder="1" applyAlignment="1">
      <alignment horizontal="left" vertical="center" indent="3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</cellXfs>
  <cellStyles count="65">
    <cellStyle name="20% - Accent1 2" xfId="20" xr:uid="{00000000-0005-0000-0000-000000000000}"/>
    <cellStyle name="20% - Accent2 2" xfId="21" xr:uid="{00000000-0005-0000-0000-000001000000}"/>
    <cellStyle name="20% - Accent3 2" xfId="22" xr:uid="{00000000-0005-0000-0000-000002000000}"/>
    <cellStyle name="20% - Accent4 2" xfId="23" xr:uid="{00000000-0005-0000-0000-000003000000}"/>
    <cellStyle name="20% - Accent5 2" xfId="24" xr:uid="{00000000-0005-0000-0000-000004000000}"/>
    <cellStyle name="20% - Accent6 2" xfId="25" xr:uid="{00000000-0005-0000-0000-000005000000}"/>
    <cellStyle name="40% - Accent1 2" xfId="26" xr:uid="{00000000-0005-0000-0000-000006000000}"/>
    <cellStyle name="40% - Accent2 2" xfId="27" xr:uid="{00000000-0005-0000-0000-000007000000}"/>
    <cellStyle name="40% - Accent3 2" xfId="28" xr:uid="{00000000-0005-0000-0000-000008000000}"/>
    <cellStyle name="40% - Accent4 2" xfId="29" xr:uid="{00000000-0005-0000-0000-000009000000}"/>
    <cellStyle name="40% - Accent5 2" xfId="30" xr:uid="{00000000-0005-0000-0000-00000A000000}"/>
    <cellStyle name="40% - Accent6 2" xfId="31" xr:uid="{00000000-0005-0000-0000-00000B000000}"/>
    <cellStyle name="60% - Accent1 2" xfId="32" xr:uid="{00000000-0005-0000-0000-00000C000000}"/>
    <cellStyle name="60% - Accent2 2" xfId="33" xr:uid="{00000000-0005-0000-0000-00000D000000}"/>
    <cellStyle name="60% - Accent3 2" xfId="34" xr:uid="{00000000-0005-0000-0000-00000E000000}"/>
    <cellStyle name="60% - Accent4 2" xfId="35" xr:uid="{00000000-0005-0000-0000-00000F000000}"/>
    <cellStyle name="60% - Accent5 2" xfId="36" xr:uid="{00000000-0005-0000-0000-000010000000}"/>
    <cellStyle name="60% - Accent6 2" xfId="37" xr:uid="{00000000-0005-0000-0000-000011000000}"/>
    <cellStyle name="Accent1 2" xfId="38" xr:uid="{00000000-0005-0000-0000-000012000000}"/>
    <cellStyle name="Accent2 2" xfId="39" xr:uid="{00000000-0005-0000-0000-000013000000}"/>
    <cellStyle name="Accent3 2" xfId="40" xr:uid="{00000000-0005-0000-0000-000014000000}"/>
    <cellStyle name="Accent4 2" xfId="41" xr:uid="{00000000-0005-0000-0000-000015000000}"/>
    <cellStyle name="Accent5 2" xfId="42" xr:uid="{00000000-0005-0000-0000-000016000000}"/>
    <cellStyle name="Accent6 2" xfId="43" xr:uid="{00000000-0005-0000-0000-000017000000}"/>
    <cellStyle name="Bad 2" xfId="44" xr:uid="{00000000-0005-0000-0000-000018000000}"/>
    <cellStyle name="Calculation 2" xfId="45" xr:uid="{00000000-0005-0000-0000-000019000000}"/>
    <cellStyle name="Check Cell 2" xfId="46" xr:uid="{00000000-0005-0000-0000-00001A000000}"/>
    <cellStyle name="Comma 2" xfId="64" xr:uid="{B45325EC-5D19-4735-804E-0B1EAD04EDCB}"/>
    <cellStyle name="Comma 3" xfId="9" xr:uid="{00000000-0005-0000-0000-00001B000000}"/>
    <cellStyle name="Comma 3 2" xfId="17" xr:uid="{00000000-0005-0000-0000-00001C000000}"/>
    <cellStyle name="Explanatory Text 2" xfId="47" xr:uid="{00000000-0005-0000-0000-00001D000000}"/>
    <cellStyle name="Followed Hyperlink" xfId="3" builtinId="9" hidden="1"/>
    <cellStyle name="Followed Hyperlink" xfId="2" builtinId="9" hidden="1"/>
    <cellStyle name="Good 2" xfId="48" xr:uid="{00000000-0005-0000-0000-000020000000}"/>
    <cellStyle name="Heading 1 2" xfId="49" xr:uid="{00000000-0005-0000-0000-000021000000}"/>
    <cellStyle name="Heading 2 2" xfId="50" xr:uid="{00000000-0005-0000-0000-000022000000}"/>
    <cellStyle name="Heading 3 2" xfId="51" xr:uid="{00000000-0005-0000-0000-000023000000}"/>
    <cellStyle name="Heading 4 2" xfId="52" xr:uid="{00000000-0005-0000-0000-000024000000}"/>
    <cellStyle name="Hyperlink" xfId="1" builtinId="8"/>
    <cellStyle name="Hyperlink 2" xfId="63" xr:uid="{00000000-0005-0000-0000-00006C000000}"/>
    <cellStyle name="Input 2" xfId="53" xr:uid="{00000000-0005-0000-0000-000026000000}"/>
    <cellStyle name="Linked Cell 2" xfId="54" xr:uid="{00000000-0005-0000-0000-000027000000}"/>
    <cellStyle name="Neutral 2" xfId="55" xr:uid="{00000000-0005-0000-0000-000028000000}"/>
    <cellStyle name="Normal" xfId="0" builtinId="0"/>
    <cellStyle name="Normal 2" xfId="16" xr:uid="{00000000-0005-0000-0000-00002A000000}"/>
    <cellStyle name="Normal 2 2" xfId="18" xr:uid="{00000000-0005-0000-0000-00002B000000}"/>
    <cellStyle name="Normal 2 26 2" xfId="8" xr:uid="{00000000-0005-0000-0000-00002C000000}"/>
    <cellStyle name="Normal 2 3" xfId="13" xr:uid="{00000000-0005-0000-0000-00002D000000}"/>
    <cellStyle name="Normal 3" xfId="4" xr:uid="{00000000-0005-0000-0000-00002E000000}"/>
    <cellStyle name="Normal 3 2" xfId="11" xr:uid="{00000000-0005-0000-0000-00002F000000}"/>
    <cellStyle name="Normal 3 3" xfId="19" xr:uid="{00000000-0005-0000-0000-000030000000}"/>
    <cellStyle name="Normal 32" xfId="6" xr:uid="{00000000-0005-0000-0000-000031000000}"/>
    <cellStyle name="Normal 4" xfId="14" xr:uid="{00000000-0005-0000-0000-000032000000}"/>
    <cellStyle name="Normal 5" xfId="62" xr:uid="{00000000-0005-0000-0000-00006D000000}"/>
    <cellStyle name="Normal 7" xfId="5" xr:uid="{00000000-0005-0000-0000-000033000000}"/>
    <cellStyle name="Normal 8 23" xfId="7" xr:uid="{00000000-0005-0000-0000-000034000000}"/>
    <cellStyle name="Normal 9" xfId="12" xr:uid="{00000000-0005-0000-0000-000035000000}"/>
    <cellStyle name="Note 2" xfId="56" xr:uid="{00000000-0005-0000-0000-000036000000}"/>
    <cellStyle name="Output 2" xfId="57" xr:uid="{00000000-0005-0000-0000-000037000000}"/>
    <cellStyle name="Percent" xfId="61" builtinId="5"/>
    <cellStyle name="Percent 10 2" xfId="10" xr:uid="{00000000-0005-0000-0000-000039000000}"/>
    <cellStyle name="Percent 3" xfId="15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</cellStyles>
  <dxfs count="0"/>
  <tableStyles count="0" defaultTableStyle="TableStyleMedium2" defaultPivotStyle="PivotStyleLight16"/>
  <colors>
    <mruColors>
      <color rgb="FFCCEBC5"/>
      <color rgb="FFBC80BD"/>
      <color rgb="FFD9D9D9"/>
      <color rgb="FFFCCDE5"/>
      <color rgb="FFB3DE69"/>
      <color rgb="FFFDB462"/>
      <color rgb="FF80B1D3"/>
      <color rgb="FFFB8072"/>
      <color rgb="FFBEBADA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73444412484808E-2"/>
          <c:y val="1.4553393976080376E-2"/>
          <c:w val="0.83570771460993321"/>
          <c:h val="0.98544660602391965"/>
        </c:manualLayout>
      </c:layout>
      <c:pieChart>
        <c:varyColors val="1"/>
        <c:ser>
          <c:idx val="0"/>
          <c:order val="0"/>
          <c:tx>
            <c:v>Ethanol plants</c:v>
          </c:tx>
          <c:spPr>
            <a:solidFill>
              <a:srgbClr val="FB9A99"/>
            </a:solidFill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B9A99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65-407F-A0EC-3B21C2594931}"/>
              </c:ext>
            </c:extLst>
          </c:dPt>
          <c:dPt>
            <c:idx val="1"/>
            <c:bubble3D val="0"/>
            <c:spPr>
              <a:solidFill>
                <a:srgbClr val="CAB2D6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65-407F-A0EC-3B21C2594931}"/>
              </c:ext>
            </c:extLst>
          </c:dPt>
          <c:val>
            <c:numRef>
              <c:f>(ETHANOL!$K$19,ETHANOL!$K$20)</c:f>
              <c:numCache>
                <c:formatCode>0.00</c:formatCode>
                <c:ptCount val="2"/>
                <c:pt idx="0" formatCode="0">
                  <c:v>14.98079055256169</c:v>
                </c:pt>
                <c:pt idx="1">
                  <c:v>0.23206043885207436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65-407F-A0EC-3B21C2594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635774</xdr:colOff>
      <xdr:row>38</xdr:row>
      <xdr:rowOff>8885</xdr:rowOff>
    </xdr:from>
    <xdr:to>
      <xdr:col>24</xdr:col>
      <xdr:colOff>299196</xdr:colOff>
      <xdr:row>51</xdr:row>
      <xdr:rowOff>74816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846D0CD-775A-482F-96F1-58E2EAFE5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scual, Janire" id="{13EED086-FB7C-4EB3-9805-587EEB820B2B}" userId="S::pascualj17@ecu.edu::e80a4500-3fcf-44a4-a4f1-404566e361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6" dT="2021-02-12T20:29:34.00" personId="{13EED086-FB7C-4EB3-9805-587EEB820B2B}" id="{A163C1F4-AA9A-4E5B-B2F7-5649C2C1FF87}">
    <text>Exports=Imports-Net imports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2" dT="2020-04-01T15:48:27.35" personId="{13EED086-FB7C-4EB3-9805-587EEB820B2B}" id="{EA1B5039-64EB-429D-B621-22736D46F32A}">
    <text>Source:  https://rendermagazine.com/wp-content/uploads/2019/07/Render_Apr19.pdf</text>
  </threadedComment>
  <threadedComment ref="A9" dT="2020-04-01T15:48:35.34" personId="{13EED086-FB7C-4EB3-9805-587EEB820B2B}" id="{1D1C592C-A48F-4C3D-BD39-B7484C2EEC63}">
    <text>Source:  https://rendermagazine.com/wp-content/uploads/2019/07/Render_Apr19.pdf</text>
  </threadedComment>
  <threadedComment ref="D9" dT="2020-04-01T15:48:40.39" personId="{13EED086-FB7C-4EB3-9805-587EEB820B2B}" id="{7C437A83-6DA5-48C0-8751-D4DC71158B91}">
    <text>Source:  https://rendermagazine.com/wp-content/uploads/2019/07/Render_Apr19.pdf</text>
  </threadedComment>
  <threadedComment ref="G9" dT="2020-04-01T15:48:44.97" personId="{13EED086-FB7C-4EB3-9805-587EEB820B2B}" id="{D59811CE-0ACC-4EC9-B013-FB08C7164C44}">
    <text>Source:  https://rendermagazine.com/wp-content/uploads/2019/07/Render_Apr19.pdf</text>
  </threadedComment>
  <threadedComment ref="J9" dT="2020-04-01T15:48:49.66" personId="{13EED086-FB7C-4EB3-9805-587EEB820B2B}" id="{CB4D8BF5-4F1B-4CB4-BBF1-D5290A903267}">
    <text>Source:  https://rendermagazine.com/wp-content/uploads/2019/07/Render_Apr19.pdf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pa.gov/agstar/livestock-anaerobic-digester-database" TargetMode="External"/><Relationship Id="rId13" Type="http://schemas.openxmlformats.org/officeDocument/2006/relationships/hyperlink" Target="https://www.epa.gov/agstar/livestock-anaerobic-digester-database" TargetMode="External"/><Relationship Id="rId18" Type="http://schemas.openxmlformats.org/officeDocument/2006/relationships/hyperlink" Target="https://www.epa.gov/lmop/landfill-technical-data" TargetMode="External"/><Relationship Id="rId3" Type="http://schemas.openxmlformats.org/officeDocument/2006/relationships/hyperlink" Target="https://www.epa.gov/agstar/livestock-anaerobic-digester-database" TargetMode="External"/><Relationship Id="rId21" Type="http://schemas.openxmlformats.org/officeDocument/2006/relationships/hyperlink" Target="https://americanbiogascouncil.org/biogas-market-snapshot/" TargetMode="External"/><Relationship Id="rId7" Type="http://schemas.openxmlformats.org/officeDocument/2006/relationships/hyperlink" Target="https://19january2017snapshot.epa.gov/sites/production/files/2015-12/documents/biogas-roadmap.pdf" TargetMode="External"/><Relationship Id="rId12" Type="http://schemas.openxmlformats.org/officeDocument/2006/relationships/hyperlink" Target="https://www.epa.gov/agstar/livestock-anaerobic-digester-database" TargetMode="External"/><Relationship Id="rId17" Type="http://schemas.openxmlformats.org/officeDocument/2006/relationships/hyperlink" Target="https://www.epa.gov/lmop/landfill-technical-data" TargetMode="External"/><Relationship Id="rId2" Type="http://schemas.openxmlformats.org/officeDocument/2006/relationships/hyperlink" Target="https://www.epa.gov/agstar/livestock-anaerobic-digester-database" TargetMode="External"/><Relationship Id="rId16" Type="http://schemas.openxmlformats.org/officeDocument/2006/relationships/hyperlink" Target="https://www.epa.gov/lmop/landfill-technical-data" TargetMode="External"/><Relationship Id="rId20" Type="http://schemas.openxmlformats.org/officeDocument/2006/relationships/hyperlink" Target="https://www3.epa.gov/climatechange/ghgemissions/inventoryexplorer/index.html" TargetMode="External"/><Relationship Id="rId1" Type="http://schemas.openxmlformats.org/officeDocument/2006/relationships/hyperlink" Target="https://www.epa.gov/agstar/livestock-anaerobic-digester-database" TargetMode="External"/><Relationship Id="rId6" Type="http://schemas.openxmlformats.org/officeDocument/2006/relationships/hyperlink" Target="https://19january2017snapshot.epa.gov/sites/production/files/2015-12/documents/biogas-roadmap.pdf" TargetMode="External"/><Relationship Id="rId11" Type="http://schemas.openxmlformats.org/officeDocument/2006/relationships/hyperlink" Target="https://www.epa.gov/agstar/livestock-anaerobic-digester-database" TargetMode="External"/><Relationship Id="rId24" Type="http://schemas.openxmlformats.org/officeDocument/2006/relationships/printerSettings" Target="../printerSettings/printerSettings9.bin"/><Relationship Id="rId5" Type="http://schemas.openxmlformats.org/officeDocument/2006/relationships/hyperlink" Target="https://19january2017snapshot.epa.gov/sites/production/files/2015-12/documents/biogas-roadmap.pdf" TargetMode="External"/><Relationship Id="rId15" Type="http://schemas.openxmlformats.org/officeDocument/2006/relationships/hyperlink" Target="https://www.epa.gov/agstar/livestock-anaerobic-digester-database" TargetMode="External"/><Relationship Id="rId23" Type="http://schemas.openxmlformats.org/officeDocument/2006/relationships/hyperlink" Target="https://www3.epa.gov/climatechange/ghgemissions/inventoryexplorer/index.html" TargetMode="External"/><Relationship Id="rId10" Type="http://schemas.openxmlformats.org/officeDocument/2006/relationships/hyperlink" Target="https://www.epa.gov/agstar/livestock-anaerobic-digester-database" TargetMode="External"/><Relationship Id="rId19" Type="http://schemas.openxmlformats.org/officeDocument/2006/relationships/hyperlink" Target="https://www.eia.gov/electricity/annual/html/epa_05_06_f.html" TargetMode="External"/><Relationship Id="rId4" Type="http://schemas.openxmlformats.org/officeDocument/2006/relationships/hyperlink" Target="https://www.epa.gov/agstar/livestock-anaerobic-digester-database" TargetMode="External"/><Relationship Id="rId9" Type="http://schemas.openxmlformats.org/officeDocument/2006/relationships/hyperlink" Target="https://www.epa.gov/agstar/livestock-anaerobic-digester-database" TargetMode="External"/><Relationship Id="rId14" Type="http://schemas.openxmlformats.org/officeDocument/2006/relationships/hyperlink" Target="https://www.epa.gov/agstar/livestock-anaerobic-digester-database" TargetMode="External"/><Relationship Id="rId22" Type="http://schemas.openxmlformats.org/officeDocument/2006/relationships/hyperlink" Target="https://americanbiogascouncil.org/biogas-market-snapshot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opreferred.gov/BioPreferred/faces/pages/AboutBioPreferred.xhtml" TargetMode="External"/><Relationship Id="rId13" Type="http://schemas.openxmlformats.org/officeDocument/2006/relationships/hyperlink" Target="https://www.biopreferred.gov/BioPreferred/faces/pages/AboutBioPreferred.xhtml" TargetMode="External"/><Relationship Id="rId3" Type="http://schemas.openxmlformats.org/officeDocument/2006/relationships/hyperlink" Target="https://www.biopreferred.gov/BioPreferred/faces/pages/AboutBioPreferred.xhtml" TargetMode="External"/><Relationship Id="rId7" Type="http://schemas.openxmlformats.org/officeDocument/2006/relationships/hyperlink" Target="https://www.biopreferred.gov/BioPreferred/faces/pages/AboutBioPreferred.xhtml" TargetMode="External"/><Relationship Id="rId12" Type="http://schemas.openxmlformats.org/officeDocument/2006/relationships/hyperlink" Target="https://www.biopreferred.gov/BioPreferred/faces/pages/AboutBioPreferred.xhtml" TargetMode="External"/><Relationship Id="rId2" Type="http://schemas.openxmlformats.org/officeDocument/2006/relationships/hyperlink" Target="https://www.biopreferred.gov/BioPreferred/faces/pages/AboutBioPreferred.xhtml" TargetMode="External"/><Relationship Id="rId16" Type="http://schemas.openxmlformats.org/officeDocument/2006/relationships/printerSettings" Target="../printerSettings/printerSettings10.bin"/><Relationship Id="rId1" Type="http://schemas.openxmlformats.org/officeDocument/2006/relationships/hyperlink" Target="https://www.biopreferred.gov/BioPreferred/faces/pages/AboutBioPreferred.xhtml" TargetMode="External"/><Relationship Id="rId6" Type="http://schemas.openxmlformats.org/officeDocument/2006/relationships/hyperlink" Target="https://www.biopreferred.gov/BioPreferred/faces/pages/AboutBioPreferred.xhtml" TargetMode="External"/><Relationship Id="rId11" Type="http://schemas.openxmlformats.org/officeDocument/2006/relationships/hyperlink" Target="https://www.biopreferred.gov/BioPreferred/faces/pages/AboutBioPreferred.xhtml" TargetMode="External"/><Relationship Id="rId5" Type="http://schemas.openxmlformats.org/officeDocument/2006/relationships/hyperlink" Target="https://www.biopreferred.gov/BioPreferred/faces/pages/AboutBioPreferred.xhtml" TargetMode="External"/><Relationship Id="rId15" Type="http://schemas.openxmlformats.org/officeDocument/2006/relationships/hyperlink" Target="https://www.biopreferred.gov/BioPreferred/faces/pages/AboutBioPreferred.xhtml" TargetMode="External"/><Relationship Id="rId10" Type="http://schemas.openxmlformats.org/officeDocument/2006/relationships/hyperlink" Target="https://www.biopreferred.gov/BioPreferred/faces/pages/AboutBioPreferred.xhtml" TargetMode="External"/><Relationship Id="rId4" Type="http://schemas.openxmlformats.org/officeDocument/2006/relationships/hyperlink" Target="https://www.biopreferred.gov/BioPreferred/faces/pages/AboutBioPreferred.xhtml" TargetMode="External"/><Relationship Id="rId9" Type="http://schemas.openxmlformats.org/officeDocument/2006/relationships/hyperlink" Target="https://www.biopreferred.gov/BioPreferred/faces/pages/AboutBioPreferred.xhtml" TargetMode="External"/><Relationship Id="rId14" Type="http://schemas.openxmlformats.org/officeDocument/2006/relationships/hyperlink" Target="https://www.biopreferred.gov/BioPreferred/faces/pages/AboutBioPreferred.xhtml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s://www.bea.gov/iTable/iTable.cfm?ReqID=51&amp;step=1" TargetMode="External"/><Relationship Id="rId7" Type="http://schemas.openxmlformats.org/officeDocument/2006/relationships/hyperlink" Target="https://docs.european-bioplastics.org/publications/EUBP_Facts_and_figures.pdf" TargetMode="External"/><Relationship Id="rId2" Type="http://schemas.openxmlformats.org/officeDocument/2006/relationships/hyperlink" Target="https://www.bea.gov/iTable/iTable.cfm?ReqID=51&amp;step=1" TargetMode="External"/><Relationship Id="rId1" Type="http://schemas.openxmlformats.org/officeDocument/2006/relationships/hyperlink" Target="https://www.plasticseurope.org/en/resources/market-data" TargetMode="External"/><Relationship Id="rId6" Type="http://schemas.openxmlformats.org/officeDocument/2006/relationships/hyperlink" Target="https://docs.european-bioplastics.org/publications/EUBP_Facts_and_figures.pdf" TargetMode="External"/><Relationship Id="rId5" Type="http://schemas.openxmlformats.org/officeDocument/2006/relationships/hyperlink" Target="https://apps.bea.gov/iTable/iTable.cfm?reqid=19&amp;step=2&amp;isuri=1&amp;1921=survey" TargetMode="External"/><Relationship Id="rId4" Type="http://schemas.openxmlformats.org/officeDocument/2006/relationships/hyperlink" Target="https://apps.bea.gov/iTable/iTable.cfm?reqid=19&amp;step=2&amp;isuri=1&amp;1921=survey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ccresearch.com/market-research/biotechnology/global-markets-for-enzymes-in-industrial-applications.html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o.org/faostat/en/" TargetMode="External"/><Relationship Id="rId13" Type="http://schemas.openxmlformats.org/officeDocument/2006/relationships/hyperlink" Target="http://www.fao.org/faostat/en/" TargetMode="External"/><Relationship Id="rId18" Type="http://schemas.openxmlformats.org/officeDocument/2006/relationships/printerSettings" Target="../printerSettings/printerSettings12.bin"/><Relationship Id="rId3" Type="http://schemas.openxmlformats.org/officeDocument/2006/relationships/hyperlink" Target="https://www.bea.gov/iTable/iTable.cfm?ReqID=51&amp;step=1" TargetMode="External"/><Relationship Id="rId7" Type="http://schemas.openxmlformats.org/officeDocument/2006/relationships/hyperlink" Target="http://www.fao.org/faostat/en/" TargetMode="External"/><Relationship Id="rId12" Type="http://schemas.openxmlformats.org/officeDocument/2006/relationships/hyperlink" Target="http://www.fao.org/faostat/en/" TargetMode="External"/><Relationship Id="rId17" Type="http://schemas.openxmlformats.org/officeDocument/2006/relationships/hyperlink" Target="https://apps.bea.gov/iTable/iTable.cfm?reqid=19&amp;step=2&amp;isuri=1&amp;1921=survey" TargetMode="External"/><Relationship Id="rId2" Type="http://schemas.openxmlformats.org/officeDocument/2006/relationships/hyperlink" Target="https://www.bea.gov/iTable/iTable.cfm?ReqID=51&amp;step=1" TargetMode="External"/><Relationship Id="rId16" Type="http://schemas.openxmlformats.org/officeDocument/2006/relationships/hyperlink" Target="https://apps.bea.gov/iTable/iTable.cfm?reqid=19&amp;step=2&amp;isuri=1&amp;1921=survey" TargetMode="External"/><Relationship Id="rId1" Type="http://schemas.openxmlformats.org/officeDocument/2006/relationships/hyperlink" Target="https://www.bea.gov/iTable/iTable.cfm?ReqID=51&amp;step=1" TargetMode="External"/><Relationship Id="rId6" Type="http://schemas.openxmlformats.org/officeDocument/2006/relationships/hyperlink" Target="http://www.fao.org/faostat/en/" TargetMode="External"/><Relationship Id="rId11" Type="http://schemas.openxmlformats.org/officeDocument/2006/relationships/hyperlink" Target="http://www.fao.org/faostat/en/" TargetMode="External"/><Relationship Id="rId5" Type="http://schemas.openxmlformats.org/officeDocument/2006/relationships/hyperlink" Target="http://www.fao.org/faostat/en/" TargetMode="External"/><Relationship Id="rId15" Type="http://schemas.openxmlformats.org/officeDocument/2006/relationships/hyperlink" Target="https://apps.bea.gov/iTable/iTable.cfm?reqid=19&amp;step=2&amp;isuri=1&amp;1921=survey" TargetMode="External"/><Relationship Id="rId10" Type="http://schemas.openxmlformats.org/officeDocument/2006/relationships/hyperlink" Target="http://www.fao.org/faostat/en/" TargetMode="External"/><Relationship Id="rId4" Type="http://schemas.openxmlformats.org/officeDocument/2006/relationships/hyperlink" Target="http://www.fao.org/faostat/en/" TargetMode="External"/><Relationship Id="rId9" Type="http://schemas.openxmlformats.org/officeDocument/2006/relationships/hyperlink" Target="http://www.fao.org/faostat/en/" TargetMode="External"/><Relationship Id="rId14" Type="http://schemas.openxmlformats.org/officeDocument/2006/relationships/hyperlink" Target="https://apps.bea.gov/iTable/iTable.cfm?reqid=19&amp;step=2&amp;isuri=1&amp;1921=survey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nifa.usda.gov/enterprise-search/project_details" TargetMode="External"/><Relationship Id="rId13" Type="http://schemas.openxmlformats.org/officeDocument/2006/relationships/hyperlink" Target="https://portal.nifa.usda.gov/enterprise-search/project_details" TargetMode="External"/><Relationship Id="rId18" Type="http://schemas.openxmlformats.org/officeDocument/2006/relationships/hyperlink" Target="https://www.nsf.gov/awardsearch/advancedSearch.jsp" TargetMode="External"/><Relationship Id="rId3" Type="http://schemas.openxmlformats.org/officeDocument/2006/relationships/hyperlink" Target="https://portal.nifa.usda.gov/enterprise-search/project_details" TargetMode="External"/><Relationship Id="rId7" Type="http://schemas.openxmlformats.org/officeDocument/2006/relationships/hyperlink" Target="https://portal.nifa.usda.gov/enterprise-search/project_details" TargetMode="External"/><Relationship Id="rId12" Type="http://schemas.openxmlformats.org/officeDocument/2006/relationships/hyperlink" Target="https://portal.nifa.usda.gov/enterprise-search/project_details" TargetMode="External"/><Relationship Id="rId17" Type="http://schemas.openxmlformats.org/officeDocument/2006/relationships/hyperlink" Target="https://portal.nifa.usda.gov/enterprise-search/project_details" TargetMode="External"/><Relationship Id="rId2" Type="http://schemas.openxmlformats.org/officeDocument/2006/relationships/hyperlink" Target="https://portal.nifa.usda.gov/enterprise-search/project_details" TargetMode="External"/><Relationship Id="rId16" Type="http://schemas.openxmlformats.org/officeDocument/2006/relationships/hyperlink" Target="https://portal.nifa.usda.gov/enterprise-search/project_details" TargetMode="External"/><Relationship Id="rId1" Type="http://schemas.openxmlformats.org/officeDocument/2006/relationships/hyperlink" Target="https://portal.nifa.usda.gov/enterprise-search/project_details" TargetMode="External"/><Relationship Id="rId6" Type="http://schemas.openxmlformats.org/officeDocument/2006/relationships/hyperlink" Target="https://portal.nifa.usda.gov/enterprise-search/project_details" TargetMode="External"/><Relationship Id="rId11" Type="http://schemas.openxmlformats.org/officeDocument/2006/relationships/hyperlink" Target="https://portal.nifa.usda.gov/enterprise-search/project_details" TargetMode="External"/><Relationship Id="rId5" Type="http://schemas.openxmlformats.org/officeDocument/2006/relationships/hyperlink" Target="https://portal.nifa.usda.gov/enterprise-search/project_details" TargetMode="External"/><Relationship Id="rId15" Type="http://schemas.openxmlformats.org/officeDocument/2006/relationships/hyperlink" Target="https://portal.nifa.usda.gov/enterprise-search/project_details" TargetMode="External"/><Relationship Id="rId10" Type="http://schemas.openxmlformats.org/officeDocument/2006/relationships/hyperlink" Target="https://portal.nifa.usda.gov/enterprise-search/project_details" TargetMode="External"/><Relationship Id="rId19" Type="http://schemas.openxmlformats.org/officeDocument/2006/relationships/printerSettings" Target="../printerSettings/printerSettings13.bin"/><Relationship Id="rId4" Type="http://schemas.openxmlformats.org/officeDocument/2006/relationships/hyperlink" Target="https://portal.nifa.usda.gov/enterprise-search/project_details" TargetMode="External"/><Relationship Id="rId9" Type="http://schemas.openxmlformats.org/officeDocument/2006/relationships/hyperlink" Target="https://portal.nifa.usda.gov/enterprise-search/project_details" TargetMode="External"/><Relationship Id="rId14" Type="http://schemas.openxmlformats.org/officeDocument/2006/relationships/hyperlink" Target="https://portal.nifa.usda.gov/enterprise-search/project_detail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totalenergy/data/monthly/pdf/sec10_5.pdf" TargetMode="External"/><Relationship Id="rId13" Type="http://schemas.openxmlformats.org/officeDocument/2006/relationships/hyperlink" Target="https://www.eia.gov/totalenergy/data/monthly/pdf/mer.pdf" TargetMode="External"/><Relationship Id="rId18" Type="http://schemas.openxmlformats.org/officeDocument/2006/relationships/hyperlink" Target="http://ethanolproducer.com/plants/listplants/US/Existing/Cellulosic" TargetMode="External"/><Relationship Id="rId3" Type="http://schemas.openxmlformats.org/officeDocument/2006/relationships/hyperlink" Target="http://ethanolproducer.com/plants/listplants/US/Existing/Sugar-Starch/" TargetMode="External"/><Relationship Id="rId21" Type="http://schemas.openxmlformats.org/officeDocument/2006/relationships/hyperlink" Target="http://www.ethanolrfa.org/pocket-guide/" TargetMode="External"/><Relationship Id="rId7" Type="http://schemas.openxmlformats.org/officeDocument/2006/relationships/hyperlink" Target="https://www.eia.gov/totalenergy/data/monthly/pdf/sec10_7.pdf" TargetMode="External"/><Relationship Id="rId12" Type="http://schemas.openxmlformats.org/officeDocument/2006/relationships/hyperlink" Target="https://www.afdc.energy.gov/fuels/prices.html" TargetMode="External"/><Relationship Id="rId17" Type="http://schemas.openxmlformats.org/officeDocument/2006/relationships/hyperlink" Target="http://ethanolproducer.com/plants/listplants/US/Existing/Cellulosic" TargetMode="External"/><Relationship Id="rId2" Type="http://schemas.openxmlformats.org/officeDocument/2006/relationships/hyperlink" Target="http://www.ethanolrfa.org/resources/publications/" TargetMode="External"/><Relationship Id="rId16" Type="http://schemas.openxmlformats.org/officeDocument/2006/relationships/hyperlink" Target="https://www.eia.gov/petroleum/ethanolcapacity/index.php" TargetMode="External"/><Relationship Id="rId20" Type="http://schemas.openxmlformats.org/officeDocument/2006/relationships/hyperlink" Target="http://www.ethanolrfa.org/pocket-guide/" TargetMode="External"/><Relationship Id="rId1" Type="http://schemas.openxmlformats.org/officeDocument/2006/relationships/hyperlink" Target="http://ethanolproducer.com/plants/listplants/US/Existing/Cellulosic" TargetMode="External"/><Relationship Id="rId6" Type="http://schemas.openxmlformats.org/officeDocument/2006/relationships/hyperlink" Target="https://www.eia.gov/totalenergy/data/monthly/pdf/sec10_5.pdf" TargetMode="External"/><Relationship Id="rId11" Type="http://schemas.openxmlformats.org/officeDocument/2006/relationships/hyperlink" Target="https://www.afdc.energy.gov/fuels/prices.html" TargetMode="External"/><Relationship Id="rId5" Type="http://schemas.openxmlformats.org/officeDocument/2006/relationships/hyperlink" Target="https://www.ers.usda.gov/data-products/us-bioenergy-statistics/" TargetMode="External"/><Relationship Id="rId15" Type="http://schemas.openxmlformats.org/officeDocument/2006/relationships/hyperlink" Target="https://www.macrotrends.net/1369/crude-oil-price-history-chart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ers.usda.gov/data-products/us-bioenergy-statistics/" TargetMode="External"/><Relationship Id="rId19" Type="http://schemas.openxmlformats.org/officeDocument/2006/relationships/hyperlink" Target="http://ethanolproducer.com/plants/listplants/US/Existing/Cellulosic" TargetMode="External"/><Relationship Id="rId4" Type="http://schemas.openxmlformats.org/officeDocument/2006/relationships/hyperlink" Target="http://ethanolproducer.com/plants/listplants/US/Existing/Sugar-Starch/" TargetMode="External"/><Relationship Id="rId9" Type="http://schemas.openxmlformats.org/officeDocument/2006/relationships/hyperlink" Target="https://www.eia.gov/dnav/pet/hist/LeafHandler.ashx?n=PET&amp;s=MFEIMUS1&amp;f=A" TargetMode="External"/><Relationship Id="rId14" Type="http://schemas.openxmlformats.org/officeDocument/2006/relationships/hyperlink" Target="https://www.eia.gov/dnav/pet/hist/LeafHandler.ashx?n=pet&amp;s=m_epooxe_eex_nus-z00_mbbl&amp;f=a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totalenergy/data/monthly/pdf/sec10_8.pdf" TargetMode="External"/><Relationship Id="rId13" Type="http://schemas.openxmlformats.org/officeDocument/2006/relationships/hyperlink" Target="https://www.irena.org/publicationsearch?keywords=jobs%20annual%20review" TargetMode="External"/><Relationship Id="rId3" Type="http://schemas.openxmlformats.org/officeDocument/2006/relationships/hyperlink" Target="http://www.biodieselmagazine.com/plants/listplants/USA/construction/" TargetMode="External"/><Relationship Id="rId7" Type="http://schemas.openxmlformats.org/officeDocument/2006/relationships/hyperlink" Target="https://www.ers.usda.gov/data-products/us-bioenergy-statistics/" TargetMode="External"/><Relationship Id="rId12" Type="http://schemas.openxmlformats.org/officeDocument/2006/relationships/hyperlink" Target="https://www.afdc.energy.gov/fuels/prices.html" TargetMode="External"/><Relationship Id="rId2" Type="http://schemas.openxmlformats.org/officeDocument/2006/relationships/hyperlink" Target="http://www.biodieselmagazine.com/plants/listplants/USA/proposed/" TargetMode="External"/><Relationship Id="rId1" Type="http://schemas.openxmlformats.org/officeDocument/2006/relationships/hyperlink" Target="https://www.ers.usda.gov/data-products/us-bioenergy-statistics/" TargetMode="External"/><Relationship Id="rId6" Type="http://schemas.openxmlformats.org/officeDocument/2006/relationships/hyperlink" Target="https://www.eia.gov/biofuels/biodiesel/production/archive/" TargetMode="External"/><Relationship Id="rId11" Type="http://schemas.openxmlformats.org/officeDocument/2006/relationships/hyperlink" Target="https://www.afdc.energy.gov/fuels/prices.html" TargetMode="External"/><Relationship Id="rId5" Type="http://schemas.openxmlformats.org/officeDocument/2006/relationships/hyperlink" Target="https://www.eia.gov/biofuels/biodiesel/production/archive/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s://www.afdc.energy.gov/fuels/prices.html" TargetMode="External"/><Relationship Id="rId4" Type="http://schemas.openxmlformats.org/officeDocument/2006/relationships/hyperlink" Target="https://www.eia.gov/biofuels/biodiesel/production/archive/" TargetMode="External"/><Relationship Id="rId9" Type="http://schemas.openxmlformats.org/officeDocument/2006/relationships/hyperlink" Target="https://www.eia.gov/totalenergy/data/monthly/pdf/sec10_5.pdf" TargetMode="External"/><Relationship Id="rId14" Type="http://schemas.openxmlformats.org/officeDocument/2006/relationships/hyperlink" Target="https://www.ers.usda.gov/data-products/oil-crops-yearbook/oil-crops-yearboo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rendermagazine.com/wp-content/uploads/2019/07/Render_Apr19.pdf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rendermagazine.com/wp-content/uploads/2019/07/Render_Apr19.pdf" TargetMode="External"/><Relationship Id="rId1" Type="http://schemas.openxmlformats.org/officeDocument/2006/relationships/hyperlink" Target="https://rendermagazine.com/wp-content/uploads/2019/07/Render_Apr19.pdf" TargetMode="External"/><Relationship Id="rId6" Type="http://schemas.openxmlformats.org/officeDocument/2006/relationships/hyperlink" Target="https://rendermagazine.com/wp-content/uploads/2019/07/Render_Apr19.pdf" TargetMode="External"/><Relationship Id="rId5" Type="http://schemas.openxmlformats.org/officeDocument/2006/relationships/hyperlink" Target="https://rendermagazine.com/wp-content/uploads/2019/07/Render_Apr19.pdf" TargetMode="External"/><Relationship Id="rId4" Type="http://schemas.openxmlformats.org/officeDocument/2006/relationships/hyperlink" Target="https://rendermagazine.com/wp-content/uploads/2019/07/Render_Apr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https://www.epa.gov/fuels-registration-reporting-and-compliance-help/rins-generated-transactions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epa.gov/fuels-registration-reporting-and-compliance-help/rins-generated-transactions" TargetMode="External"/><Relationship Id="rId1" Type="http://schemas.openxmlformats.org/officeDocument/2006/relationships/hyperlink" Target="https://www.eia.gov/dnav/pet/pet_move_impcus_a2_nus_EPOORDO_im0_mbbl_a.ht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eia.gov/dnav/pet/pet_move_neti_a_EP00_IMN_mbblpd_m.ht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totalenergy/data/monthly/pdf/mer.pdf" TargetMode="External"/><Relationship Id="rId13" Type="http://schemas.openxmlformats.org/officeDocument/2006/relationships/hyperlink" Target="http://www.fao.org/faostat/en/" TargetMode="External"/><Relationship Id="rId3" Type="http://schemas.openxmlformats.org/officeDocument/2006/relationships/hyperlink" Target="https://www.eia.gov/totalenergy/data/monthly/pdf/mer.pdf" TargetMode="External"/><Relationship Id="rId7" Type="http://schemas.openxmlformats.org/officeDocument/2006/relationships/hyperlink" Target="https://www.eia.gov/totalenergy/data/monthly/pdf/mer.pdf" TargetMode="External"/><Relationship Id="rId12" Type="http://schemas.openxmlformats.org/officeDocument/2006/relationships/hyperlink" Target="http://www.fao.org/faostat/en/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://task32.ieabioenergy.com/wp-content/uploads/2017/03/03-Fiona_Matthews.pdf" TargetMode="External"/><Relationship Id="rId16" Type="http://schemas.openxmlformats.org/officeDocument/2006/relationships/hyperlink" Target="http://www.eia.gov/biofuels/biomass/" TargetMode="External"/><Relationship Id="rId1" Type="http://schemas.openxmlformats.org/officeDocument/2006/relationships/hyperlink" Target="https://www.eia.gov/totalenergy/data/monthly/pdf/mer.pdf" TargetMode="External"/><Relationship Id="rId6" Type="http://schemas.openxmlformats.org/officeDocument/2006/relationships/hyperlink" Target="https://www.eia.gov/totalenergy/data/monthly/pdf/mer.pdf" TargetMode="External"/><Relationship Id="rId11" Type="http://schemas.openxmlformats.org/officeDocument/2006/relationships/hyperlink" Target="http://www.fao.org/faostat/en/" TargetMode="External"/><Relationship Id="rId5" Type="http://schemas.openxmlformats.org/officeDocument/2006/relationships/hyperlink" Target="https://www.eia.gov/totalenergy/data/monthly/pdf/mer.pdf" TargetMode="External"/><Relationship Id="rId15" Type="http://schemas.openxmlformats.org/officeDocument/2006/relationships/hyperlink" Target="https://data.bls.gov/cew/apps/data_views/data_views.htm" TargetMode="External"/><Relationship Id="rId10" Type="http://schemas.openxmlformats.org/officeDocument/2006/relationships/hyperlink" Target="http://www.fao.org/faostat/en/" TargetMode="External"/><Relationship Id="rId4" Type="http://schemas.openxmlformats.org/officeDocument/2006/relationships/hyperlink" Target="https://www.eia.gov/totalenergy/data/monthly/pdf/mer.pdf" TargetMode="External"/><Relationship Id="rId9" Type="http://schemas.openxmlformats.org/officeDocument/2006/relationships/hyperlink" Target="https://www.eia.gov/totalenergy/data/monthly/pdf/mer.pdf" TargetMode="External"/><Relationship Id="rId14" Type="http://schemas.openxmlformats.org/officeDocument/2006/relationships/hyperlink" Target="http://www.fao.org/faostat/en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ia.gov/electricity/annual/html/epa_05_07_b.html" TargetMode="External"/><Relationship Id="rId13" Type="http://schemas.openxmlformats.org/officeDocument/2006/relationships/hyperlink" Target="http://www.eia.gov/electricity/annual/html/epa_05_07_f.html" TargetMode="External"/><Relationship Id="rId18" Type="http://schemas.openxmlformats.org/officeDocument/2006/relationships/hyperlink" Target="https://info.aee.net/hubfs/Market%20Report%202019/AEN%202019%20Market%20Report.pdf" TargetMode="External"/><Relationship Id="rId26" Type="http://schemas.openxmlformats.org/officeDocument/2006/relationships/printerSettings" Target="../printerSettings/printerSettings8.bin"/><Relationship Id="rId3" Type="http://schemas.openxmlformats.org/officeDocument/2006/relationships/hyperlink" Target="https://www.eia.gov/electricity/data/eia860m/" TargetMode="External"/><Relationship Id="rId21" Type="http://schemas.openxmlformats.org/officeDocument/2006/relationships/hyperlink" Target="https://www.epa.gov/facts-and-figures-about-materials-waste-and-recycling/advancing-sustainable-materials-management" TargetMode="External"/><Relationship Id="rId7" Type="http://schemas.openxmlformats.org/officeDocument/2006/relationships/hyperlink" Target="http://www.eia.gov/electricity/annual/html/epa_05_07_a.html" TargetMode="External"/><Relationship Id="rId12" Type="http://schemas.openxmlformats.org/officeDocument/2006/relationships/hyperlink" Target="http://www.eia.gov/electricity/annual/html/epa_05_07_c.html" TargetMode="External"/><Relationship Id="rId17" Type="http://schemas.openxmlformats.org/officeDocument/2006/relationships/hyperlink" Target="http://energyrecoverycouncil.org/wp-content/uploads/2019/10/ERC-2018-directory.pdf" TargetMode="External"/><Relationship Id="rId25" Type="http://schemas.openxmlformats.org/officeDocument/2006/relationships/hyperlink" Target="http://energyrecoverycouncil.org/wp-content/uploads/2019/10/ERC-2018-directory.pdf" TargetMode="External"/><Relationship Id="rId2" Type="http://schemas.openxmlformats.org/officeDocument/2006/relationships/hyperlink" Target="https://www.eia.gov/electricity/data/eia860m/" TargetMode="External"/><Relationship Id="rId16" Type="http://schemas.openxmlformats.org/officeDocument/2006/relationships/hyperlink" Target="http://www.eia.gov/electricity/annual/html/epa_05_07_f.html" TargetMode="External"/><Relationship Id="rId20" Type="http://schemas.openxmlformats.org/officeDocument/2006/relationships/hyperlink" Target="https://www.epa.gov/facts-and-figures-about-materials-waste-and-recycling/advancing-sustainable-materials-management" TargetMode="External"/><Relationship Id="rId1" Type="http://schemas.openxmlformats.org/officeDocument/2006/relationships/hyperlink" Target="https://www.eia.gov/electricity/data/eia860m/" TargetMode="External"/><Relationship Id="rId6" Type="http://schemas.openxmlformats.org/officeDocument/2006/relationships/hyperlink" Target="http://www.eia.gov/electricity/annual/html/epa_05_07_c.html" TargetMode="External"/><Relationship Id="rId11" Type="http://schemas.openxmlformats.org/officeDocument/2006/relationships/hyperlink" Target="http://www.eia.gov/electricity/annual/html/epa_05_07_e.html" TargetMode="External"/><Relationship Id="rId24" Type="http://schemas.openxmlformats.org/officeDocument/2006/relationships/hyperlink" Target="http://energyrecoverycouncil.org/wp-content/uploads/2019/10/ERC-2018-directory.pdf" TargetMode="External"/><Relationship Id="rId5" Type="http://schemas.openxmlformats.org/officeDocument/2006/relationships/hyperlink" Target="https://www.eia.gov/electricity/data/eia860m/" TargetMode="External"/><Relationship Id="rId15" Type="http://schemas.openxmlformats.org/officeDocument/2006/relationships/hyperlink" Target="http://www.eia.gov/electricity/annual/html/epa_05_07_f.html" TargetMode="External"/><Relationship Id="rId23" Type="http://schemas.openxmlformats.org/officeDocument/2006/relationships/hyperlink" Target="http://energyrecoverycouncil.org/wp-content/uploads/2019/10/ERC-2018-directory.pdf" TargetMode="External"/><Relationship Id="rId10" Type="http://schemas.openxmlformats.org/officeDocument/2006/relationships/hyperlink" Target="http://www.eia.gov/electricity/annual/html/epa_05_07_d.html" TargetMode="External"/><Relationship Id="rId19" Type="http://schemas.openxmlformats.org/officeDocument/2006/relationships/hyperlink" Target="https://www.epa.gov/facts-and-figures-about-materials-waste-and-recycling/advancing-sustainable-materials-management" TargetMode="External"/><Relationship Id="rId4" Type="http://schemas.openxmlformats.org/officeDocument/2006/relationships/hyperlink" Target="https://www.eia.gov/electricity/data/eia860m/" TargetMode="External"/><Relationship Id="rId9" Type="http://schemas.openxmlformats.org/officeDocument/2006/relationships/hyperlink" Target="http://www.eia.gov/electricity/annual/html/epa_05_07_f.html" TargetMode="External"/><Relationship Id="rId14" Type="http://schemas.openxmlformats.org/officeDocument/2006/relationships/hyperlink" Target="http://www.eia.gov/electricity/annual/html/epa_05_07_f.html" TargetMode="External"/><Relationship Id="rId22" Type="http://schemas.openxmlformats.org/officeDocument/2006/relationships/hyperlink" Target="https://www.epa.gov/facts-and-figures-about-materials-waste-and-recycling/advancing-sustainable-materials-manag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85" zoomScaleNormal="85" workbookViewId="0"/>
  </sheetViews>
  <sheetFormatPr defaultColWidth="8.85546875" defaultRowHeight="15" x14ac:dyDescent="0.2"/>
  <cols>
    <col min="1" max="1" width="40.28515625" style="58" bestFit="1" customWidth="1"/>
    <col min="2" max="5" width="9.7109375" style="241" customWidth="1"/>
    <col min="6" max="9" width="8.85546875" style="241"/>
    <col min="10" max="10" width="11" style="241" customWidth="1"/>
    <col min="11" max="16384" width="8.85546875" style="241"/>
  </cols>
  <sheetData>
    <row r="1" spans="1:10" ht="20.25" x14ac:dyDescent="0.3">
      <c r="A1" s="59" t="s">
        <v>76</v>
      </c>
      <c r="C1" s="242"/>
      <c r="D1" s="242"/>
      <c r="E1" s="242"/>
      <c r="F1" s="242"/>
      <c r="G1" s="242"/>
      <c r="H1" s="242"/>
      <c r="I1" s="242"/>
      <c r="J1" s="242"/>
    </row>
    <row r="2" spans="1:10" s="243" customFormat="1" ht="6.75" customHeight="1" x14ac:dyDescent="0.25">
      <c r="A2" s="57"/>
      <c r="C2" s="244"/>
      <c r="D2" s="245"/>
      <c r="E2" s="245"/>
      <c r="F2" s="245"/>
      <c r="G2" s="245"/>
      <c r="H2" s="245"/>
      <c r="I2" s="245"/>
      <c r="J2" s="244"/>
    </row>
    <row r="3" spans="1:10" x14ac:dyDescent="0.2">
      <c r="C3" s="242"/>
      <c r="E3" s="246"/>
      <c r="F3" s="246"/>
      <c r="G3" s="246"/>
      <c r="H3" s="246"/>
      <c r="I3" s="246"/>
      <c r="J3" s="247"/>
    </row>
    <row r="4" spans="1:10" s="249" customFormat="1" ht="18" x14ac:dyDescent="0.25">
      <c r="A4" s="61" t="s">
        <v>205</v>
      </c>
      <c r="C4" s="250"/>
      <c r="E4" s="251"/>
      <c r="F4" s="251"/>
      <c r="G4" s="251"/>
      <c r="H4" s="251"/>
      <c r="I4" s="251"/>
      <c r="J4" s="252"/>
    </row>
    <row r="5" spans="1:10" x14ac:dyDescent="0.2">
      <c r="A5" s="60"/>
      <c r="C5" s="242"/>
      <c r="E5" s="246"/>
      <c r="F5" s="246"/>
      <c r="G5" s="246"/>
      <c r="H5" s="246"/>
      <c r="I5" s="246"/>
      <c r="J5" s="247"/>
    </row>
    <row r="6" spans="1:10" x14ac:dyDescent="0.2">
      <c r="A6" s="64" t="s">
        <v>0</v>
      </c>
      <c r="C6" s="242"/>
      <c r="E6" s="246"/>
      <c r="F6" s="246"/>
      <c r="G6" s="246"/>
      <c r="H6" s="246"/>
      <c r="I6" s="246"/>
      <c r="J6" s="247"/>
    </row>
    <row r="7" spans="1:10" x14ac:dyDescent="0.2">
      <c r="A7" s="64" t="s">
        <v>297</v>
      </c>
      <c r="C7" s="242"/>
      <c r="E7" s="246"/>
      <c r="F7" s="246"/>
      <c r="G7" s="246"/>
      <c r="H7" s="246"/>
      <c r="I7" s="246"/>
      <c r="J7" s="247"/>
    </row>
    <row r="8" spans="1:10" x14ac:dyDescent="0.2">
      <c r="A8" s="64" t="s">
        <v>1</v>
      </c>
      <c r="C8" s="242"/>
      <c r="E8" s="246"/>
      <c r="F8" s="246"/>
      <c r="G8" s="246"/>
      <c r="H8" s="246"/>
      <c r="I8" s="246"/>
      <c r="J8" s="247"/>
    </row>
    <row r="9" spans="1:10" x14ac:dyDescent="0.2">
      <c r="A9" s="64" t="s">
        <v>305</v>
      </c>
      <c r="C9" s="242"/>
      <c r="E9" s="246"/>
      <c r="F9" s="246"/>
      <c r="G9" s="246"/>
      <c r="H9" s="246"/>
      <c r="I9" s="246"/>
      <c r="J9" s="247"/>
    </row>
    <row r="10" spans="1:10" x14ac:dyDescent="0.2">
      <c r="A10" s="64" t="s">
        <v>304</v>
      </c>
      <c r="C10" s="242"/>
      <c r="E10" s="246"/>
      <c r="F10" s="246"/>
      <c r="G10" s="246"/>
      <c r="H10" s="246"/>
      <c r="I10" s="246"/>
      <c r="J10" s="247"/>
    </row>
    <row r="11" spans="1:10" x14ac:dyDescent="0.2">
      <c r="A11" s="332" t="s">
        <v>402</v>
      </c>
    </row>
    <row r="12" spans="1:10" x14ac:dyDescent="0.2">
      <c r="A12" s="64" t="s">
        <v>2</v>
      </c>
      <c r="C12" s="242"/>
      <c r="E12" s="246"/>
      <c r="F12" s="246"/>
      <c r="G12" s="246"/>
      <c r="H12" s="246"/>
      <c r="I12" s="246"/>
      <c r="J12" s="247"/>
    </row>
    <row r="13" spans="1:10" x14ac:dyDescent="0.2">
      <c r="A13" s="64" t="s">
        <v>306</v>
      </c>
      <c r="C13" s="242"/>
      <c r="E13" s="242"/>
      <c r="F13" s="242"/>
      <c r="G13" s="242"/>
      <c r="H13" s="242"/>
      <c r="I13" s="242"/>
      <c r="J13" s="242"/>
    </row>
    <row r="14" spans="1:10" x14ac:dyDescent="0.2">
      <c r="A14" s="64" t="s">
        <v>75</v>
      </c>
      <c r="C14" s="242"/>
      <c r="E14" s="253"/>
      <c r="F14" s="253"/>
      <c r="G14" s="253"/>
      <c r="H14" s="253"/>
      <c r="I14" s="253"/>
      <c r="J14" s="242"/>
    </row>
    <row r="15" spans="1:10" x14ac:dyDescent="0.2">
      <c r="A15" s="64" t="s">
        <v>403</v>
      </c>
      <c r="C15" s="242"/>
      <c r="E15" s="253"/>
      <c r="F15" s="253"/>
      <c r="G15" s="253"/>
      <c r="H15" s="253"/>
      <c r="I15" s="253"/>
      <c r="J15" s="242"/>
    </row>
    <row r="16" spans="1:10" ht="15.75" x14ac:dyDescent="0.25">
      <c r="E16" s="248"/>
      <c r="F16" s="248"/>
      <c r="G16" s="248"/>
      <c r="H16" s="248"/>
      <c r="I16" s="248"/>
      <c r="J16" s="242"/>
    </row>
    <row r="17" spans="1:10" s="254" customFormat="1" ht="18" x14ac:dyDescent="0.25">
      <c r="A17" s="62" t="s">
        <v>77</v>
      </c>
      <c r="C17" s="255"/>
      <c r="E17" s="256"/>
      <c r="F17" s="256"/>
      <c r="G17" s="256"/>
      <c r="H17" s="256"/>
      <c r="I17" s="256"/>
      <c r="J17" s="257"/>
    </row>
    <row r="19" spans="1:10" x14ac:dyDescent="0.2">
      <c r="A19" s="64" t="s">
        <v>3</v>
      </c>
      <c r="F19" s="258"/>
    </row>
    <row r="20" spans="1:10" x14ac:dyDescent="0.2">
      <c r="A20" s="64" t="s">
        <v>78</v>
      </c>
    </row>
    <row r="21" spans="1:10" x14ac:dyDescent="0.2">
      <c r="A21" s="64" t="s">
        <v>5</v>
      </c>
    </row>
    <row r="22" spans="1:10" x14ac:dyDescent="0.2">
      <c r="A22" s="64" t="s">
        <v>6</v>
      </c>
    </row>
    <row r="23" spans="1:10" x14ac:dyDescent="0.2">
      <c r="A23" s="60"/>
      <c r="I23" s="259"/>
    </row>
    <row r="24" spans="1:10" s="260" customFormat="1" ht="18" x14ac:dyDescent="0.25">
      <c r="A24" s="63" t="s">
        <v>404</v>
      </c>
      <c r="C24" s="261"/>
      <c r="E24" s="262"/>
      <c r="F24" s="262"/>
      <c r="G24" s="262"/>
      <c r="H24" s="262"/>
      <c r="I24" s="262"/>
      <c r="J24" s="263"/>
    </row>
    <row r="25" spans="1:10" x14ac:dyDescent="0.2">
      <c r="I25" s="259"/>
    </row>
    <row r="26" spans="1:10" x14ac:dyDescent="0.2">
      <c r="A26" s="64" t="s">
        <v>307</v>
      </c>
    </row>
    <row r="27" spans="1:10" x14ac:dyDescent="0.2">
      <c r="A27" s="60"/>
    </row>
    <row r="29" spans="1:10" ht="15" customHeight="1" x14ac:dyDescent="0.2"/>
  </sheetData>
  <hyperlinks>
    <hyperlink ref="A6" location="ETHANOL!A1" display="Ethanol" xr:uid="{00000000-0004-0000-0000-000001000000}"/>
    <hyperlink ref="A8" location="BIODIESEL!A1" display="Biodiesel" xr:uid="{00000000-0004-0000-0000-000002000000}"/>
    <hyperlink ref="A12" location="'WOOD PELLETS'!A1" display="Wood Pellets" xr:uid="{00000000-0004-0000-0000-000003000000}"/>
    <hyperlink ref="A13" location="'WASTE TO ENERGY'!A1" display="Waste to Energy " xr:uid="{00000000-0004-0000-0000-000004000000}"/>
    <hyperlink ref="A14" location="BIOGAS!A1" display="Biogas" xr:uid="{00000000-0004-0000-0000-000005000000}"/>
    <hyperlink ref="A19" location="BIOPRODUCTS!A1" display="BioProducts" xr:uid="{00000000-0004-0000-0000-00000E000000}"/>
    <hyperlink ref="A20" location="BIOPLASTICS!A1" display="Bioplastics" xr:uid="{00000000-0004-0000-0000-00000F000000}"/>
    <hyperlink ref="A21" location="ENZYMES!A1" display="Enzymes" xr:uid="{00000000-0004-0000-0000-000011000000}"/>
    <hyperlink ref="A22" location="'FOREST PRODUCTS'!A1" display="Forest Products" xr:uid="{00000000-0004-0000-0000-000012000000}"/>
    <hyperlink ref="A7" location="BIOBUTANOL!A1" display="Biobutanol" xr:uid="{A0D3963E-FBE2-4F74-A92C-1E65306CA0BF}"/>
    <hyperlink ref="A10" location="'RENEWABLE DIESEL'!A1" display="Renewable Diesel" xr:uid="{8683C3AF-9D73-4EE8-8256-6B143C6C9B2B}"/>
    <hyperlink ref="A9" location="FATS!A1" display="Fats" xr:uid="{7261D605-5337-47B8-8BFA-39CB1824EA0C}"/>
    <hyperlink ref="A26" location="FUNDING!A1" display="Funding" xr:uid="{DA85C8D1-8F45-4460-8ED4-71FE7B7BB125}"/>
    <hyperlink ref="A11" location="'RENEWABLE JET FUEL'!A1" display="Renewable Jet Fuel" xr:uid="{C8DD819D-6B21-45FE-A599-96F32A4D4C13}"/>
    <hyperlink ref="A15" location="'BIOFUELS TRADE 2019'!A1" display="2019 Trade" xr:uid="{D28E6548-9C3D-42DC-A072-DC3A85FFBB50}"/>
  </hyperlink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8306C"/>
  </sheetPr>
  <dimension ref="A1:O118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86" style="14" bestFit="1" customWidth="1"/>
    <col min="2" max="9" width="11.7109375" style="14" customWidth="1"/>
    <col min="10" max="11" width="11.7109375" style="128" customWidth="1"/>
    <col min="12" max="12" width="24.140625" style="14" bestFit="1" customWidth="1"/>
    <col min="13" max="13" width="70.85546875" style="14" bestFit="1" customWidth="1"/>
    <col min="14" max="14" width="24.7109375" style="14" bestFit="1" customWidth="1"/>
    <col min="15" max="15" width="20.5703125" style="14" customWidth="1"/>
    <col min="16" max="16384" width="8.85546875" style="14"/>
  </cols>
  <sheetData>
    <row r="1" spans="1:15" x14ac:dyDescent="0.25">
      <c r="A1" s="334" t="s">
        <v>59</v>
      </c>
    </row>
    <row r="2" spans="1:15" x14ac:dyDescent="0.25">
      <c r="A2" s="336"/>
      <c r="D2" s="128"/>
      <c r="E2" s="128"/>
      <c r="F2" s="128"/>
      <c r="G2" s="128"/>
      <c r="H2" s="128"/>
      <c r="I2" s="128"/>
    </row>
    <row r="3" spans="1:15" s="3" customFormat="1" x14ac:dyDescent="0.25">
      <c r="A3" s="2" t="s">
        <v>7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4">
        <v>2017</v>
      </c>
      <c r="J3" s="141">
        <v>2018</v>
      </c>
      <c r="K3" s="141">
        <v>2019</v>
      </c>
      <c r="L3" s="7" t="s">
        <v>72</v>
      </c>
      <c r="M3" s="7" t="s">
        <v>73</v>
      </c>
      <c r="N3" s="44" t="s">
        <v>36</v>
      </c>
    </row>
    <row r="4" spans="1:15" x14ac:dyDescent="0.25">
      <c r="A4" s="12" t="s">
        <v>101</v>
      </c>
      <c r="B4" s="88">
        <v>133</v>
      </c>
      <c r="C4" s="88">
        <v>158</v>
      </c>
      <c r="D4" s="88">
        <v>183</v>
      </c>
      <c r="E4" s="88">
        <v>209</v>
      </c>
      <c r="F4" s="88">
        <v>218</v>
      </c>
      <c r="G4" s="88">
        <v>225</v>
      </c>
      <c r="H4" s="88">
        <v>229</v>
      </c>
      <c r="I4" s="72">
        <v>234</v>
      </c>
      <c r="J4" s="119">
        <v>245</v>
      </c>
      <c r="K4" s="119">
        <v>257</v>
      </c>
      <c r="L4" s="6" t="s">
        <v>9</v>
      </c>
      <c r="M4" s="130" t="s">
        <v>29</v>
      </c>
      <c r="N4" s="125" t="s">
        <v>330</v>
      </c>
      <c r="O4" s="31"/>
    </row>
    <row r="5" spans="1:15" x14ac:dyDescent="0.25">
      <c r="A5" s="13" t="s">
        <v>189</v>
      </c>
      <c r="B5" s="88">
        <v>25</v>
      </c>
      <c r="C5" s="88">
        <v>38</v>
      </c>
      <c r="D5" s="88">
        <v>50</v>
      </c>
      <c r="E5" s="88">
        <v>61</v>
      </c>
      <c r="F5" s="88">
        <v>64</v>
      </c>
      <c r="G5" s="88">
        <v>65</v>
      </c>
      <c r="H5" s="100">
        <v>68</v>
      </c>
      <c r="I5" s="72">
        <v>71</v>
      </c>
      <c r="J5" s="119">
        <v>75</v>
      </c>
      <c r="K5" s="119">
        <v>95</v>
      </c>
      <c r="L5" s="34" t="s">
        <v>9</v>
      </c>
      <c r="M5" s="15" t="s">
        <v>29</v>
      </c>
      <c r="N5" s="125" t="s">
        <v>330</v>
      </c>
    </row>
    <row r="6" spans="1:15" x14ac:dyDescent="0.25">
      <c r="A6" s="13" t="s">
        <v>190</v>
      </c>
      <c r="B6" s="88">
        <v>14</v>
      </c>
      <c r="C6" s="88">
        <v>14</v>
      </c>
      <c r="D6" s="88">
        <v>14</v>
      </c>
      <c r="E6" s="88">
        <v>14</v>
      </c>
      <c r="F6" s="88">
        <v>14</v>
      </c>
      <c r="G6" s="88">
        <v>14</v>
      </c>
      <c r="H6" s="88">
        <v>14</v>
      </c>
      <c r="I6" s="88">
        <v>14</v>
      </c>
      <c r="J6" s="88">
        <v>14</v>
      </c>
      <c r="K6" s="208">
        <v>11</v>
      </c>
      <c r="L6" s="34" t="s">
        <v>9</v>
      </c>
      <c r="M6" s="15" t="s">
        <v>29</v>
      </c>
      <c r="N6" s="125" t="s">
        <v>330</v>
      </c>
    </row>
    <row r="7" spans="1:15" x14ac:dyDescent="0.25">
      <c r="A7" s="13" t="s">
        <v>191</v>
      </c>
      <c r="B7" s="88">
        <v>13</v>
      </c>
      <c r="C7" s="88">
        <v>13</v>
      </c>
      <c r="D7" s="88">
        <v>13</v>
      </c>
      <c r="E7" s="88">
        <v>13</v>
      </c>
      <c r="F7" s="88">
        <v>13</v>
      </c>
      <c r="G7" s="88">
        <v>13</v>
      </c>
      <c r="H7" s="88">
        <v>13</v>
      </c>
      <c r="I7" s="88">
        <v>13</v>
      </c>
      <c r="J7" s="88">
        <v>13</v>
      </c>
      <c r="K7" s="208">
        <v>11</v>
      </c>
      <c r="L7" s="34" t="s">
        <v>9</v>
      </c>
      <c r="M7" s="15" t="s">
        <v>29</v>
      </c>
      <c r="N7" s="125" t="s">
        <v>330</v>
      </c>
    </row>
    <row r="8" spans="1:15" x14ac:dyDescent="0.25">
      <c r="A8" s="13" t="s">
        <v>192</v>
      </c>
      <c r="B8" s="70">
        <v>81</v>
      </c>
      <c r="C8" s="70">
        <v>93</v>
      </c>
      <c r="D8" s="70">
        <v>106</v>
      </c>
      <c r="E8" s="70">
        <v>121</v>
      </c>
      <c r="F8" s="70">
        <v>127</v>
      </c>
      <c r="G8" s="70">
        <v>133</v>
      </c>
      <c r="H8" s="70">
        <v>134</v>
      </c>
      <c r="I8" s="70">
        <v>136</v>
      </c>
      <c r="J8" s="70">
        <v>143</v>
      </c>
      <c r="K8" s="208">
        <v>107</v>
      </c>
      <c r="L8" s="34" t="s">
        <v>9</v>
      </c>
      <c r="M8" s="15" t="s">
        <v>29</v>
      </c>
      <c r="N8" s="125" t="s">
        <v>330</v>
      </c>
    </row>
    <row r="9" spans="1:15" x14ac:dyDescent="0.25">
      <c r="A9" s="12" t="s">
        <v>193</v>
      </c>
      <c r="B9" s="4">
        <v>0</v>
      </c>
      <c r="C9" s="4">
        <v>1</v>
      </c>
      <c r="D9" s="4">
        <v>4</v>
      </c>
      <c r="E9" s="4">
        <v>1</v>
      </c>
      <c r="F9" s="4">
        <v>0</v>
      </c>
      <c r="G9" s="4">
        <v>0</v>
      </c>
      <c r="H9" s="4">
        <v>0</v>
      </c>
      <c r="I9" s="72">
        <v>1</v>
      </c>
      <c r="J9" s="119">
        <v>3</v>
      </c>
      <c r="K9" s="119">
        <v>6</v>
      </c>
      <c r="L9" s="6" t="s">
        <v>9</v>
      </c>
      <c r="M9" s="15" t="s">
        <v>29</v>
      </c>
      <c r="N9" s="125" t="s">
        <v>330</v>
      </c>
    </row>
    <row r="10" spans="1:15" x14ac:dyDescent="0.25">
      <c r="A10" s="30" t="s">
        <v>421</v>
      </c>
      <c r="B10" s="100">
        <v>19</v>
      </c>
      <c r="C10" s="100">
        <v>25</v>
      </c>
      <c r="D10" s="100">
        <v>25</v>
      </c>
      <c r="E10" s="100">
        <v>26</v>
      </c>
      <c r="F10" s="100">
        <v>9</v>
      </c>
      <c r="G10" s="100">
        <v>7</v>
      </c>
      <c r="H10" s="100">
        <v>4</v>
      </c>
      <c r="I10" s="106">
        <v>5</v>
      </c>
      <c r="J10" s="205">
        <v>11</v>
      </c>
      <c r="K10" s="206"/>
      <c r="L10" s="34" t="s">
        <v>9</v>
      </c>
      <c r="M10" s="15" t="s">
        <v>29</v>
      </c>
      <c r="N10" s="125" t="s">
        <v>217</v>
      </c>
    </row>
    <row r="11" spans="1:15" x14ac:dyDescent="0.25">
      <c r="A11" s="12" t="s">
        <v>420</v>
      </c>
      <c r="B11" s="92">
        <v>3</v>
      </c>
      <c r="C11" s="92">
        <v>8</v>
      </c>
      <c r="D11" s="92">
        <v>1</v>
      </c>
      <c r="E11" s="92">
        <v>3</v>
      </c>
      <c r="F11" s="92">
        <v>5</v>
      </c>
      <c r="G11" s="92">
        <v>4</v>
      </c>
      <c r="H11" s="4">
        <v>9</v>
      </c>
      <c r="I11" s="72">
        <v>4</v>
      </c>
      <c r="J11" s="119">
        <v>2</v>
      </c>
      <c r="K11" s="119">
        <v>3</v>
      </c>
      <c r="L11" s="6" t="s">
        <v>9</v>
      </c>
      <c r="M11" s="15" t="s">
        <v>29</v>
      </c>
      <c r="N11" s="125" t="s">
        <v>330</v>
      </c>
    </row>
    <row r="12" spans="1:15" x14ac:dyDescent="0.25">
      <c r="A12" s="12" t="s">
        <v>102</v>
      </c>
      <c r="B12" s="92">
        <v>29</v>
      </c>
      <c r="C12" s="92">
        <v>34</v>
      </c>
      <c r="D12" s="92">
        <v>35</v>
      </c>
      <c r="E12" s="92">
        <v>36</v>
      </c>
      <c r="F12" s="92">
        <v>36</v>
      </c>
      <c r="G12" s="92">
        <v>36</v>
      </c>
      <c r="H12" s="92">
        <v>36</v>
      </c>
      <c r="I12" s="72">
        <v>36</v>
      </c>
      <c r="J12" s="119">
        <v>36</v>
      </c>
      <c r="K12" s="119">
        <v>36</v>
      </c>
      <c r="L12" s="6" t="s">
        <v>9</v>
      </c>
      <c r="M12" s="15" t="s">
        <v>29</v>
      </c>
      <c r="N12" s="125" t="s">
        <v>330</v>
      </c>
    </row>
    <row r="13" spans="1:15" x14ac:dyDescent="0.25">
      <c r="A13" s="12" t="s">
        <v>194</v>
      </c>
      <c r="B13" s="4">
        <v>359</v>
      </c>
      <c r="C13" s="4">
        <v>394</v>
      </c>
      <c r="D13" s="4">
        <v>425</v>
      </c>
      <c r="E13" s="4">
        <v>451</v>
      </c>
      <c r="F13" s="4">
        <v>474</v>
      </c>
      <c r="G13" s="4">
        <v>483</v>
      </c>
      <c r="H13" s="4">
        <v>490</v>
      </c>
      <c r="I13" s="4">
        <v>497</v>
      </c>
      <c r="J13" s="119">
        <v>514</v>
      </c>
      <c r="K13" s="119">
        <v>565</v>
      </c>
      <c r="L13" s="120" t="s">
        <v>9</v>
      </c>
      <c r="M13" s="178" t="s">
        <v>196</v>
      </c>
      <c r="N13" s="125" t="s">
        <v>330</v>
      </c>
    </row>
    <row r="14" spans="1:15" x14ac:dyDescent="0.25">
      <c r="A14" s="12" t="s">
        <v>419</v>
      </c>
      <c r="B14" s="4">
        <v>46</v>
      </c>
      <c r="C14" s="4">
        <v>46</v>
      </c>
      <c r="D14" s="4">
        <v>48</v>
      </c>
      <c r="E14" s="4">
        <v>48</v>
      </c>
      <c r="F14" s="4">
        <v>49</v>
      </c>
      <c r="G14" s="4">
        <v>49</v>
      </c>
      <c r="H14" s="4">
        <v>49</v>
      </c>
      <c r="I14" s="4">
        <v>49</v>
      </c>
      <c r="J14" s="119">
        <v>49</v>
      </c>
      <c r="K14" s="119">
        <v>49</v>
      </c>
      <c r="L14" s="120" t="s">
        <v>9</v>
      </c>
      <c r="M14" s="178" t="s">
        <v>196</v>
      </c>
      <c r="N14" s="125" t="s">
        <v>330</v>
      </c>
    </row>
    <row r="15" spans="1:15" x14ac:dyDescent="0.25">
      <c r="A15" s="16"/>
      <c r="B15" s="93"/>
      <c r="C15" s="93"/>
      <c r="D15" s="93"/>
      <c r="E15" s="93"/>
      <c r="F15" s="93"/>
      <c r="G15" s="93"/>
      <c r="H15" s="93"/>
      <c r="I15" s="93"/>
      <c r="J15" s="143"/>
      <c r="K15" s="143"/>
      <c r="L15" s="18"/>
      <c r="M15" s="18"/>
      <c r="N15" s="19"/>
    </row>
    <row r="16" spans="1:15" s="3" customFormat="1" x14ac:dyDescent="0.25">
      <c r="A16" s="2" t="s">
        <v>30</v>
      </c>
      <c r="B16" s="2">
        <v>2010</v>
      </c>
      <c r="C16" s="2">
        <v>2011</v>
      </c>
      <c r="D16" s="2">
        <v>2012</v>
      </c>
      <c r="E16" s="2">
        <v>2013</v>
      </c>
      <c r="F16" s="2">
        <v>2014</v>
      </c>
      <c r="G16" s="2">
        <v>2015</v>
      </c>
      <c r="H16" s="2">
        <v>2016</v>
      </c>
      <c r="I16" s="44">
        <v>2017</v>
      </c>
      <c r="J16" s="141">
        <v>2018</v>
      </c>
      <c r="K16" s="141">
        <v>2019</v>
      </c>
      <c r="L16" s="7" t="s">
        <v>72</v>
      </c>
      <c r="M16" s="7" t="s">
        <v>73</v>
      </c>
      <c r="N16" s="44" t="s">
        <v>36</v>
      </c>
    </row>
    <row r="17" spans="1:14" x14ac:dyDescent="0.25">
      <c r="A17" s="149" t="s">
        <v>256</v>
      </c>
      <c r="B17" s="96"/>
      <c r="C17" s="96"/>
      <c r="D17" s="96"/>
      <c r="E17" s="96"/>
      <c r="F17" s="97"/>
      <c r="G17" s="97"/>
      <c r="H17" s="97"/>
      <c r="I17" s="98"/>
      <c r="J17" s="133">
        <v>125.12774973833359</v>
      </c>
      <c r="K17" s="207"/>
      <c r="L17" s="13" t="s">
        <v>9</v>
      </c>
      <c r="M17" s="40"/>
      <c r="N17" s="125" t="s">
        <v>255</v>
      </c>
    </row>
    <row r="18" spans="1:14" x14ac:dyDescent="0.25">
      <c r="A18" s="149" t="s">
        <v>257</v>
      </c>
      <c r="B18" s="96"/>
      <c r="C18" s="96"/>
      <c r="D18" s="96"/>
      <c r="E18" s="96"/>
      <c r="F18" s="97"/>
      <c r="G18" s="97"/>
      <c r="H18" s="97"/>
      <c r="I18" s="98"/>
      <c r="J18" s="133">
        <v>132</v>
      </c>
      <c r="K18" s="207"/>
      <c r="L18" s="13" t="s">
        <v>254</v>
      </c>
      <c r="M18" s="40" t="s">
        <v>253</v>
      </c>
      <c r="N18" s="125" t="s">
        <v>255</v>
      </c>
    </row>
    <row r="19" spans="1:14" x14ac:dyDescent="0.25">
      <c r="A19" s="149" t="s">
        <v>258</v>
      </c>
      <c r="B19" s="96"/>
      <c r="C19" s="96"/>
      <c r="D19" s="96"/>
      <c r="E19" s="96"/>
      <c r="F19" s="97"/>
      <c r="G19" s="97"/>
      <c r="H19" s="97"/>
      <c r="I19" s="98"/>
      <c r="J19" s="133">
        <v>1124</v>
      </c>
      <c r="K19" s="207"/>
      <c r="L19" s="13" t="s">
        <v>254</v>
      </c>
      <c r="M19" s="40" t="s">
        <v>253</v>
      </c>
      <c r="N19" s="125" t="s">
        <v>255</v>
      </c>
    </row>
    <row r="20" spans="1:14" ht="30" x14ac:dyDescent="0.25">
      <c r="A20" s="154" t="s">
        <v>185</v>
      </c>
      <c r="B20" s="136">
        <v>1.1486828861639999</v>
      </c>
      <c r="C20" s="136">
        <v>1.7767971438720001</v>
      </c>
      <c r="D20" s="136">
        <v>2.3515711422304002</v>
      </c>
      <c r="E20" s="136">
        <v>2.7847011393224004</v>
      </c>
      <c r="F20" s="136">
        <v>2.9103043657224004</v>
      </c>
      <c r="G20" s="136">
        <v>2.9395184556424003</v>
      </c>
      <c r="H20" s="136">
        <v>2.9615746506544003</v>
      </c>
      <c r="I20" s="136">
        <v>2.9615746506544003</v>
      </c>
      <c r="J20" s="193">
        <v>3.1052850880944005</v>
      </c>
      <c r="K20" s="193">
        <v>2.7302468885864002</v>
      </c>
      <c r="L20" s="50" t="s">
        <v>9</v>
      </c>
      <c r="M20" s="15" t="s">
        <v>29</v>
      </c>
      <c r="N20" s="53" t="s">
        <v>332</v>
      </c>
    </row>
    <row r="21" spans="1:14" x14ac:dyDescent="0.25">
      <c r="A21" s="154" t="s">
        <v>252</v>
      </c>
      <c r="B21" s="69">
        <v>4.5437535999999996</v>
      </c>
      <c r="C21" s="69">
        <v>4.8955854950000006</v>
      </c>
      <c r="D21" s="69">
        <v>5.7489427199999996</v>
      </c>
      <c r="E21" s="69">
        <v>6.97676476</v>
      </c>
      <c r="F21" s="69">
        <v>7.0215867599999999</v>
      </c>
      <c r="G21" s="69">
        <v>7.4140347599999998</v>
      </c>
      <c r="H21" s="69">
        <v>7.4140347599999998</v>
      </c>
      <c r="I21" s="69">
        <v>7.4140347599999998</v>
      </c>
      <c r="J21" s="113">
        <v>7.7701287599999995</v>
      </c>
      <c r="K21" s="113">
        <v>7.0534877600000003</v>
      </c>
      <c r="L21" s="13" t="s">
        <v>9</v>
      </c>
      <c r="M21" s="33" t="s">
        <v>29</v>
      </c>
      <c r="N21" s="125" t="s">
        <v>330</v>
      </c>
    </row>
    <row r="22" spans="1:14" x14ac:dyDescent="0.25">
      <c r="A22" s="30" t="s">
        <v>187</v>
      </c>
      <c r="B22" s="103">
        <v>1.6728379098658634</v>
      </c>
      <c r="C22" s="103">
        <v>2.1895623753332276</v>
      </c>
      <c r="D22" s="103">
        <v>2.939235055035978</v>
      </c>
      <c r="E22" s="103">
        <v>3.412219188887462</v>
      </c>
      <c r="F22" s="108">
        <v>3.5748673849910277</v>
      </c>
      <c r="G22" s="103">
        <v>3.6316947319653963</v>
      </c>
      <c r="H22" s="104">
        <v>3.8358738646334083</v>
      </c>
      <c r="I22" s="104">
        <v>3.9646129917931661</v>
      </c>
      <c r="J22" s="112">
        <v>4.328456563696955</v>
      </c>
      <c r="K22" s="112">
        <v>4.6165652124397916</v>
      </c>
      <c r="L22" s="13" t="s">
        <v>9</v>
      </c>
      <c r="M22" s="33" t="s">
        <v>29</v>
      </c>
      <c r="N22" s="125" t="s">
        <v>330</v>
      </c>
    </row>
    <row r="23" spans="1:14" s="128" customFormat="1" ht="30" x14ac:dyDescent="0.25">
      <c r="A23" s="175" t="s">
        <v>206</v>
      </c>
      <c r="B23" s="133">
        <v>245.66</v>
      </c>
      <c r="C23" s="133">
        <v>242.18</v>
      </c>
      <c r="D23" s="133">
        <v>238.94</v>
      </c>
      <c r="E23" s="133">
        <v>235.3</v>
      </c>
      <c r="F23" s="133">
        <v>234.92</v>
      </c>
      <c r="G23" s="133">
        <v>239.92</v>
      </c>
      <c r="H23" s="133">
        <v>247.31</v>
      </c>
      <c r="I23" s="133">
        <v>248.65</v>
      </c>
      <c r="J23" s="133">
        <v>252.98</v>
      </c>
      <c r="K23" s="206"/>
      <c r="L23" s="138" t="s">
        <v>9</v>
      </c>
      <c r="M23" s="176" t="s">
        <v>207</v>
      </c>
      <c r="N23" s="125" t="s">
        <v>330</v>
      </c>
    </row>
    <row r="24" spans="1:14" s="128" customFormat="1" x14ac:dyDescent="0.25">
      <c r="A24" s="175" t="s">
        <v>188</v>
      </c>
      <c r="B24" s="133">
        <v>106.681</v>
      </c>
      <c r="C24" s="133">
        <v>114.173</v>
      </c>
      <c r="D24" s="133">
        <v>125.92700000000001</v>
      </c>
      <c r="E24" s="133">
        <v>133.18</v>
      </c>
      <c r="F24" s="177">
        <v>141.63200000000001</v>
      </c>
      <c r="G24" s="133">
        <v>138.84100000000001</v>
      </c>
      <c r="H24" s="133">
        <v>137.6</v>
      </c>
      <c r="I24" s="133">
        <v>139.83099999999999</v>
      </c>
      <c r="J24" s="133">
        <v>135.92099999999999</v>
      </c>
      <c r="K24" s="133">
        <v>129.5</v>
      </c>
      <c r="L24" s="138" t="s">
        <v>8</v>
      </c>
      <c r="M24" s="176" t="s">
        <v>227</v>
      </c>
      <c r="N24" s="125" t="s">
        <v>330</v>
      </c>
    </row>
    <row r="25" spans="1:14" s="128" customFormat="1" x14ac:dyDescent="0.25">
      <c r="A25" s="175" t="s">
        <v>251</v>
      </c>
      <c r="B25" s="133">
        <v>219.95400000000001</v>
      </c>
      <c r="C25" s="133">
        <v>235.99</v>
      </c>
      <c r="D25" s="133">
        <v>259.56400000000002</v>
      </c>
      <c r="E25" s="133">
        <v>272.798</v>
      </c>
      <c r="F25" s="177">
        <v>287.69200000000001</v>
      </c>
      <c r="G25" s="133">
        <v>284.05200000000002</v>
      </c>
      <c r="H25" s="133">
        <v>277.72000000000003</v>
      </c>
      <c r="I25" s="133">
        <v>282.05099999999999</v>
      </c>
      <c r="J25" s="133">
        <v>273.85599999999999</v>
      </c>
      <c r="K25" s="133">
        <v>261.06400000000002</v>
      </c>
      <c r="L25" s="138" t="s">
        <v>8</v>
      </c>
      <c r="M25" s="176" t="s">
        <v>186</v>
      </c>
      <c r="N25" s="125" t="s">
        <v>330</v>
      </c>
    </row>
    <row r="26" spans="1:14" x14ac:dyDescent="0.25">
      <c r="A26" s="30" t="s">
        <v>195</v>
      </c>
      <c r="B26" s="69">
        <v>64.168769999999981</v>
      </c>
      <c r="C26" s="69">
        <v>71.994010000000017</v>
      </c>
      <c r="D26" s="69">
        <v>80.27265000000007</v>
      </c>
      <c r="E26" s="69">
        <v>89.394360000000091</v>
      </c>
      <c r="F26" s="69">
        <v>96.577120000000036</v>
      </c>
      <c r="G26" s="69">
        <v>99.470280000000031</v>
      </c>
      <c r="H26" s="69">
        <v>105.34576000000007</v>
      </c>
      <c r="I26" s="69">
        <v>108.25581000000007</v>
      </c>
      <c r="J26" s="113">
        <v>115.4852600000001</v>
      </c>
      <c r="K26" s="113">
        <v>90.052050000000008</v>
      </c>
      <c r="L26" s="32" t="s">
        <v>9</v>
      </c>
      <c r="M26" s="31" t="s">
        <v>196</v>
      </c>
      <c r="N26" s="125" t="s">
        <v>330</v>
      </c>
    </row>
    <row r="27" spans="1:14" s="128" customFormat="1" x14ac:dyDescent="0.25">
      <c r="A27" s="175" t="s">
        <v>208</v>
      </c>
      <c r="B27" s="133">
        <v>140.84</v>
      </c>
      <c r="C27" s="133">
        <v>131.97</v>
      </c>
      <c r="D27" s="133">
        <v>133.02000000000001</v>
      </c>
      <c r="E27" s="133">
        <v>129.27000000000001</v>
      </c>
      <c r="F27" s="133">
        <v>128.93</v>
      </c>
      <c r="G27" s="133">
        <v>127.81</v>
      </c>
      <c r="H27" s="133">
        <v>124.31</v>
      </c>
      <c r="I27" s="133">
        <v>124.08</v>
      </c>
      <c r="J27" s="133">
        <v>127.23</v>
      </c>
      <c r="K27" s="206"/>
      <c r="L27" s="138" t="s">
        <v>9</v>
      </c>
      <c r="M27" s="184" t="s">
        <v>207</v>
      </c>
      <c r="N27" s="125" t="s">
        <v>330</v>
      </c>
    </row>
    <row r="28" spans="1:14" s="28" customFormat="1" x14ac:dyDescent="0.25">
      <c r="A28" s="16"/>
      <c r="B28" s="93"/>
      <c r="C28" s="93"/>
      <c r="D28" s="93"/>
      <c r="E28" s="93"/>
      <c r="F28" s="93"/>
      <c r="G28" s="93"/>
      <c r="H28" s="240"/>
      <c r="I28" s="240"/>
      <c r="J28" s="240"/>
      <c r="K28" s="240"/>
      <c r="L28" s="18"/>
      <c r="M28" s="18"/>
      <c r="N28" s="19"/>
    </row>
    <row r="29" spans="1:14" s="37" customFormat="1" x14ac:dyDescent="0.25">
      <c r="A29" s="9" t="s">
        <v>31</v>
      </c>
      <c r="B29" s="2">
        <v>2010</v>
      </c>
      <c r="C29" s="2">
        <v>2011</v>
      </c>
      <c r="D29" s="2">
        <v>2012</v>
      </c>
      <c r="E29" s="2">
        <v>2013</v>
      </c>
      <c r="F29" s="2">
        <v>2014</v>
      </c>
      <c r="G29" s="2">
        <v>2015</v>
      </c>
      <c r="H29" s="2">
        <v>2016</v>
      </c>
      <c r="I29" s="44">
        <v>2107</v>
      </c>
      <c r="J29" s="141">
        <v>2018</v>
      </c>
      <c r="K29" s="141">
        <v>2109</v>
      </c>
      <c r="L29" s="7" t="s">
        <v>72</v>
      </c>
      <c r="M29" s="7" t="s">
        <v>73</v>
      </c>
      <c r="N29" s="44" t="s">
        <v>36</v>
      </c>
    </row>
    <row r="30" spans="1:14" s="20" customFormat="1" x14ac:dyDescent="0.25">
      <c r="A30" s="39" t="s">
        <v>32</v>
      </c>
      <c r="B30" s="180"/>
      <c r="C30" s="81"/>
      <c r="D30" s="81"/>
      <c r="E30" s="81"/>
      <c r="F30" s="81"/>
      <c r="G30" s="81"/>
      <c r="H30" s="179"/>
      <c r="I30" s="73"/>
      <c r="J30" s="156"/>
      <c r="K30" s="156"/>
      <c r="L30" s="32" t="s">
        <v>9</v>
      </c>
      <c r="M30" s="33"/>
      <c r="N30" s="41"/>
    </row>
    <row r="31" spans="1:14" s="20" customFormat="1" ht="30" x14ac:dyDescent="0.25">
      <c r="A31" s="39" t="s">
        <v>34</v>
      </c>
      <c r="B31" s="81"/>
      <c r="C31" s="81"/>
      <c r="D31" s="81"/>
      <c r="E31" s="81"/>
      <c r="F31" s="148">
        <v>275000</v>
      </c>
      <c r="G31" s="81"/>
      <c r="H31" s="101"/>
      <c r="I31" s="101"/>
      <c r="J31" s="207"/>
      <c r="K31" s="207"/>
      <c r="L31" s="32" t="s">
        <v>9</v>
      </c>
      <c r="M31" s="33" t="s">
        <v>33</v>
      </c>
      <c r="N31" s="41" t="s">
        <v>141</v>
      </c>
    </row>
    <row r="32" spans="1:14" s="20" customFormat="1" ht="30" x14ac:dyDescent="0.25">
      <c r="A32" s="39" t="s">
        <v>35</v>
      </c>
      <c r="B32" s="81"/>
      <c r="C32" s="81"/>
      <c r="D32" s="81"/>
      <c r="E32" s="81"/>
      <c r="F32" s="89">
        <v>18000</v>
      </c>
      <c r="G32" s="81"/>
      <c r="H32" s="81"/>
      <c r="I32" s="73"/>
      <c r="J32" s="156"/>
      <c r="K32" s="156"/>
      <c r="L32" s="32" t="s">
        <v>9</v>
      </c>
      <c r="M32" s="33" t="s">
        <v>33</v>
      </c>
      <c r="N32" s="41" t="s">
        <v>141</v>
      </c>
    </row>
    <row r="33" spans="1:14" s="20" customFormat="1" ht="30" x14ac:dyDescent="0.25">
      <c r="A33" s="151" t="s">
        <v>103</v>
      </c>
      <c r="B33" s="81"/>
      <c r="C33" s="81"/>
      <c r="D33" s="81"/>
      <c r="E33" s="81"/>
      <c r="F33" s="89">
        <v>2.9</v>
      </c>
      <c r="G33" s="81"/>
      <c r="H33" s="81"/>
      <c r="I33" s="73"/>
      <c r="J33" s="156"/>
      <c r="K33" s="156"/>
      <c r="L33" s="32" t="s">
        <v>9</v>
      </c>
      <c r="M33" s="33" t="s">
        <v>33</v>
      </c>
      <c r="N33" s="41" t="s">
        <v>141</v>
      </c>
    </row>
    <row r="34" spans="1:14" x14ac:dyDescent="0.25">
      <c r="A34" s="150" t="s">
        <v>143</v>
      </c>
    </row>
    <row r="35" spans="1:14" x14ac:dyDescent="0.25">
      <c r="A35" s="150" t="s">
        <v>144</v>
      </c>
    </row>
    <row r="36" spans="1:14" x14ac:dyDescent="0.25">
      <c r="A36" s="150" t="s">
        <v>145</v>
      </c>
      <c r="F36" s="128"/>
    </row>
    <row r="37" spans="1:14" x14ac:dyDescent="0.25">
      <c r="A37" s="150" t="s">
        <v>146</v>
      </c>
      <c r="E37" s="128"/>
      <c r="F37" s="128"/>
    </row>
    <row r="38" spans="1:14" x14ac:dyDescent="0.25">
      <c r="A38" s="20"/>
      <c r="E38" s="128"/>
      <c r="F38" s="128"/>
    </row>
    <row r="39" spans="1:14" x14ac:dyDescent="0.25">
      <c r="E39" s="128"/>
      <c r="F39" s="128"/>
    </row>
    <row r="40" spans="1:14" x14ac:dyDescent="0.25">
      <c r="E40" s="128"/>
      <c r="F40" s="128"/>
    </row>
    <row r="41" spans="1:14" x14ac:dyDescent="0.25">
      <c r="E41" s="128"/>
      <c r="F41" s="128"/>
    </row>
    <row r="118" spans="3:3" x14ac:dyDescent="0.25">
      <c r="C118" s="128"/>
    </row>
  </sheetData>
  <mergeCells count="1">
    <mergeCell ref="A1:A2"/>
  </mergeCells>
  <hyperlinks>
    <hyperlink ref="M9" r:id="rId1" xr:uid="{00000000-0004-0000-0E00-000000000000}"/>
    <hyperlink ref="M21" r:id="rId2" xr:uid="{00000000-0004-0000-0E00-000001000000}"/>
    <hyperlink ref="M22" r:id="rId3" xr:uid="{00000000-0004-0000-0E00-000002000000}"/>
    <hyperlink ref="M11" r:id="rId4" xr:uid="{00000000-0004-0000-0E00-000003000000}"/>
    <hyperlink ref="M31" r:id="rId5" xr:uid="{00000000-0004-0000-0E00-000004000000}"/>
    <hyperlink ref="M32" r:id="rId6" xr:uid="{00000000-0004-0000-0E00-000005000000}"/>
    <hyperlink ref="M33" r:id="rId7" xr:uid="{00000000-0004-0000-0E00-000006000000}"/>
    <hyperlink ref="M4" r:id="rId8" xr:uid="{00000000-0004-0000-0E00-000007000000}"/>
    <hyperlink ref="M12" r:id="rId9" xr:uid="{00000000-0004-0000-0E00-000008000000}"/>
    <hyperlink ref="M10" r:id="rId10" xr:uid="{00000000-0004-0000-0E00-000009000000}"/>
    <hyperlink ref="M8" r:id="rId11" xr:uid="{00000000-0004-0000-0E00-00000C000000}"/>
    <hyperlink ref="M5" r:id="rId12" xr:uid="{00000000-0004-0000-0E00-00000D000000}"/>
    <hyperlink ref="M6" r:id="rId13" xr:uid="{00000000-0004-0000-0E00-00000E000000}"/>
    <hyperlink ref="M7" r:id="rId14" xr:uid="{00000000-0004-0000-0E00-00000F000000}"/>
    <hyperlink ref="M20" r:id="rId15" xr:uid="{00000000-0004-0000-0E00-000010000000}"/>
    <hyperlink ref="M13" r:id="rId16" xr:uid="{00000000-0004-0000-0E00-000011000000}"/>
    <hyperlink ref="M14" r:id="rId17" xr:uid="{00000000-0004-0000-0E00-000012000000}"/>
    <hyperlink ref="M26" r:id="rId18" xr:uid="{00000000-0004-0000-0E00-000013000000}"/>
    <hyperlink ref="M24" r:id="rId19" xr:uid="{BFDF1F7B-B158-4781-9035-5A931892B2B3}"/>
    <hyperlink ref="M23" r:id="rId20" location="iallsectors/methane/inventsect/all" xr:uid="{EE3E7210-79D7-45AF-9B56-43E8D2F6A1E1}"/>
    <hyperlink ref="M18" r:id="rId21" xr:uid="{5612BB44-D73B-4367-B0FE-CE680D3D38A5}"/>
    <hyperlink ref="M19" r:id="rId22" xr:uid="{F1B60058-35EB-4376-98C5-4E11435EE27E}"/>
    <hyperlink ref="M27" r:id="rId23" location="iallsectors/methane/inventsect/all" xr:uid="{84FC006D-B660-4D0A-A58A-F795CA9FF476}"/>
  </hyperlinks>
  <pageMargins left="0.7" right="0.7" top="0.75" bottom="0.75" header="0.3" footer="0.3"/>
  <pageSetup orientation="portrait" r:id="rId2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C4A6-F199-421D-AF40-B6338E2935A6}">
  <sheetPr>
    <tabColor rgb="FF002060"/>
  </sheetPr>
  <dimension ref="A1:K23"/>
  <sheetViews>
    <sheetView zoomScale="85" zoomScaleNormal="85" workbookViewId="0"/>
  </sheetViews>
  <sheetFormatPr defaultColWidth="9.140625" defaultRowHeight="15" x14ac:dyDescent="0.25"/>
  <cols>
    <col min="1" max="1" width="15.28515625" style="324" bestFit="1" customWidth="1"/>
    <col min="2" max="2" width="14.140625" style="324" bestFit="1" customWidth="1"/>
    <col min="3" max="3" width="9.140625" style="324"/>
    <col min="4" max="4" width="12.140625" style="324" bestFit="1" customWidth="1"/>
    <col min="5" max="5" width="14.140625" style="324" bestFit="1" customWidth="1"/>
    <col min="6" max="6" width="9.140625" style="324"/>
    <col min="7" max="7" width="22.42578125" style="324" bestFit="1" customWidth="1"/>
    <col min="8" max="8" width="18" style="324" bestFit="1" customWidth="1"/>
    <col min="9" max="9" width="9.140625" style="324"/>
    <col min="10" max="10" width="18.85546875" style="324" bestFit="1" customWidth="1"/>
    <col min="11" max="11" width="11" style="324" bestFit="1" customWidth="1"/>
    <col min="12" max="12" width="9.140625" style="324"/>
    <col min="13" max="13" width="17.42578125" style="324" bestFit="1" customWidth="1"/>
    <col min="14" max="14" width="10.42578125" style="324" bestFit="1" customWidth="1"/>
    <col min="15" max="16384" width="9.140625" style="324"/>
  </cols>
  <sheetData>
    <row r="1" spans="1:11" s="318" customFormat="1" ht="18.75" x14ac:dyDescent="0.3">
      <c r="A1" s="317" t="s">
        <v>366</v>
      </c>
      <c r="G1" s="319"/>
      <c r="H1" s="319"/>
      <c r="I1" s="319"/>
    </row>
    <row r="2" spans="1:11" s="321" customFormat="1" x14ac:dyDescent="0.25">
      <c r="A2" s="320" t="s">
        <v>0</v>
      </c>
      <c r="B2" s="320" t="s">
        <v>367</v>
      </c>
      <c r="D2" s="320" t="s">
        <v>296</v>
      </c>
      <c r="E2" s="320" t="s">
        <v>367</v>
      </c>
      <c r="G2" s="320" t="s">
        <v>2</v>
      </c>
      <c r="H2" s="320" t="s">
        <v>368</v>
      </c>
      <c r="J2" s="320" t="s">
        <v>369</v>
      </c>
      <c r="K2" s="320" t="s">
        <v>370</v>
      </c>
    </row>
    <row r="3" spans="1:11" s="323" customFormat="1" x14ac:dyDescent="0.25">
      <c r="A3" s="322" t="s">
        <v>371</v>
      </c>
      <c r="B3" s="322">
        <v>332.38799999999998</v>
      </c>
      <c r="D3" s="322" t="s">
        <v>372</v>
      </c>
      <c r="E3" s="322">
        <v>102.48</v>
      </c>
      <c r="G3" s="322" t="s">
        <v>373</v>
      </c>
      <c r="H3" s="322">
        <v>5.3349544189999998</v>
      </c>
      <c r="J3" s="224" t="s">
        <v>372</v>
      </c>
      <c r="K3" s="322">
        <v>7075</v>
      </c>
    </row>
    <row r="4" spans="1:11" s="323" customFormat="1" x14ac:dyDescent="0.25">
      <c r="A4" s="322" t="s">
        <v>372</v>
      </c>
      <c r="B4" s="322">
        <v>331.08600000000001</v>
      </c>
      <c r="D4" s="322" t="s">
        <v>374</v>
      </c>
      <c r="E4" s="322">
        <v>6.3840000000000003</v>
      </c>
      <c r="G4" s="322" t="s">
        <v>375</v>
      </c>
      <c r="H4" s="322">
        <v>0.61974210600000001</v>
      </c>
      <c r="J4" s="224" t="s">
        <v>376</v>
      </c>
      <c r="K4" s="322">
        <v>2080</v>
      </c>
    </row>
    <row r="5" spans="1:11" s="323" customFormat="1" x14ac:dyDescent="0.25">
      <c r="A5" s="322" t="s">
        <v>377</v>
      </c>
      <c r="B5" s="322">
        <v>173.83799999999999</v>
      </c>
      <c r="D5" s="322" t="s">
        <v>376</v>
      </c>
      <c r="E5" s="322">
        <v>4.032</v>
      </c>
      <c r="G5" s="322" t="s">
        <v>378</v>
      </c>
      <c r="H5" s="322">
        <v>0.46697116999999999</v>
      </c>
      <c r="J5" s="224" t="s">
        <v>379</v>
      </c>
      <c r="K5" s="322">
        <v>1780</v>
      </c>
    </row>
    <row r="6" spans="1:11" s="323" customFormat="1" x14ac:dyDescent="0.25">
      <c r="A6" s="322" t="s">
        <v>380</v>
      </c>
      <c r="B6" s="322">
        <v>121.29600000000001</v>
      </c>
      <c r="D6" s="322" t="s">
        <v>379</v>
      </c>
      <c r="E6" s="322">
        <v>0.58799999999999997</v>
      </c>
      <c r="G6" s="322" t="s">
        <v>374</v>
      </c>
      <c r="H6" s="322">
        <v>0.16545412800000001</v>
      </c>
      <c r="J6" s="224" t="s">
        <v>381</v>
      </c>
      <c r="K6" s="322">
        <v>1003</v>
      </c>
    </row>
    <row r="7" spans="1:11" s="323" customFormat="1" x14ac:dyDescent="0.25">
      <c r="A7" s="322" t="s">
        <v>382</v>
      </c>
      <c r="B7" s="322">
        <v>83.201999999999998</v>
      </c>
      <c r="D7" s="322" t="s">
        <v>383</v>
      </c>
      <c r="E7" s="322">
        <v>0.42</v>
      </c>
      <c r="G7" s="322" t="s">
        <v>384</v>
      </c>
      <c r="H7" s="322">
        <v>0.133731089</v>
      </c>
      <c r="J7" s="224" t="s">
        <v>385</v>
      </c>
      <c r="K7" s="322">
        <v>586</v>
      </c>
    </row>
    <row r="9" spans="1:11" s="321" customFormat="1" x14ac:dyDescent="0.25">
      <c r="A9" s="320" t="s">
        <v>386</v>
      </c>
      <c r="B9" s="320" t="s">
        <v>370</v>
      </c>
      <c r="D9" s="320" t="s">
        <v>387</v>
      </c>
      <c r="E9" s="320" t="s">
        <v>370</v>
      </c>
      <c r="G9" s="320" t="s">
        <v>388</v>
      </c>
      <c r="H9" s="320" t="s">
        <v>370</v>
      </c>
      <c r="J9" s="320" t="s">
        <v>389</v>
      </c>
      <c r="K9" s="320" t="s">
        <v>370</v>
      </c>
    </row>
    <row r="10" spans="1:11" x14ac:dyDescent="0.25">
      <c r="A10" s="224" t="s">
        <v>379</v>
      </c>
      <c r="B10" s="322">
        <v>129975</v>
      </c>
      <c r="D10" s="224" t="s">
        <v>379</v>
      </c>
      <c r="E10" s="322">
        <v>118770</v>
      </c>
      <c r="G10" s="224" t="s">
        <v>390</v>
      </c>
      <c r="H10" s="322">
        <v>178709</v>
      </c>
      <c r="J10" s="224" t="s">
        <v>379</v>
      </c>
      <c r="K10" s="322">
        <v>573</v>
      </c>
    </row>
    <row r="11" spans="1:11" x14ac:dyDescent="0.25">
      <c r="A11" s="224" t="s">
        <v>390</v>
      </c>
      <c r="B11" s="322">
        <v>100600</v>
      </c>
      <c r="D11" s="224" t="s">
        <v>372</v>
      </c>
      <c r="E11" s="322">
        <v>2547</v>
      </c>
      <c r="G11" s="224" t="s">
        <v>391</v>
      </c>
      <c r="H11" s="322">
        <v>160812</v>
      </c>
      <c r="J11" s="224" t="s">
        <v>392</v>
      </c>
      <c r="K11" s="322">
        <v>36</v>
      </c>
    </row>
    <row r="12" spans="1:11" x14ac:dyDescent="0.25">
      <c r="A12" s="224" t="s">
        <v>372</v>
      </c>
      <c r="B12" s="322">
        <v>29841</v>
      </c>
      <c r="G12" s="224" t="s">
        <v>379</v>
      </c>
      <c r="H12" s="322">
        <v>48625</v>
      </c>
      <c r="J12" s="224" t="s">
        <v>393</v>
      </c>
      <c r="K12" s="322">
        <v>14</v>
      </c>
    </row>
    <row r="13" spans="1:11" x14ac:dyDescent="0.25">
      <c r="A13" s="224" t="s">
        <v>383</v>
      </c>
      <c r="B13" s="322">
        <v>13050</v>
      </c>
      <c r="G13" s="224" t="s">
        <v>394</v>
      </c>
      <c r="H13" s="322">
        <v>26096</v>
      </c>
    </row>
    <row r="14" spans="1:11" x14ac:dyDescent="0.25">
      <c r="A14" s="224" t="s">
        <v>395</v>
      </c>
      <c r="B14" s="322">
        <v>10750</v>
      </c>
      <c r="G14" s="224" t="s">
        <v>372</v>
      </c>
      <c r="H14" s="322">
        <v>8714</v>
      </c>
    </row>
    <row r="17" spans="1:9" s="325" customFormat="1" ht="18.75" x14ac:dyDescent="0.3">
      <c r="A17" s="317" t="s">
        <v>396</v>
      </c>
    </row>
    <row r="18" spans="1:9" s="195" customFormat="1" x14ac:dyDescent="0.25">
      <c r="A18" s="326" t="s">
        <v>0</v>
      </c>
      <c r="B18" s="315" t="s">
        <v>367</v>
      </c>
      <c r="D18" s="326" t="s">
        <v>296</v>
      </c>
      <c r="E18" s="315" t="s">
        <v>367</v>
      </c>
      <c r="G18" s="326" t="s">
        <v>2</v>
      </c>
      <c r="H18" s="327" t="s">
        <v>397</v>
      </c>
    </row>
    <row r="19" spans="1:9" s="195" customFormat="1" x14ac:dyDescent="0.25">
      <c r="A19" s="144" t="s">
        <v>371</v>
      </c>
      <c r="B19" s="283">
        <v>53.13</v>
      </c>
      <c r="D19" s="328" t="s">
        <v>372</v>
      </c>
      <c r="E19" s="283">
        <v>81.227999999999994</v>
      </c>
      <c r="G19" s="328" t="s">
        <v>372</v>
      </c>
      <c r="H19" s="329">
        <v>210.53604799999999</v>
      </c>
      <c r="I19" s="234"/>
    </row>
    <row r="20" spans="1:9" s="195" customFormat="1" x14ac:dyDescent="0.25">
      <c r="D20" s="328" t="s">
        <v>398</v>
      </c>
      <c r="E20" s="283">
        <v>51.113999999999997</v>
      </c>
      <c r="G20" s="328" t="s">
        <v>398</v>
      </c>
      <c r="H20" s="330">
        <v>0.81620400000000004</v>
      </c>
      <c r="I20" s="234"/>
    </row>
    <row r="21" spans="1:9" s="195" customFormat="1" x14ac:dyDescent="0.25">
      <c r="D21" s="328" t="s">
        <v>380</v>
      </c>
      <c r="E21" s="283">
        <v>17.094000000000001</v>
      </c>
      <c r="G21" s="328" t="s">
        <v>399</v>
      </c>
      <c r="H21" s="330">
        <v>0.14557300000000001</v>
      </c>
      <c r="I21" s="234"/>
    </row>
    <row r="22" spans="1:9" s="195" customFormat="1" x14ac:dyDescent="0.25">
      <c r="D22" s="328" t="s">
        <v>400</v>
      </c>
      <c r="E22" s="283">
        <v>9.5340000000000007</v>
      </c>
      <c r="G22" s="328" t="s">
        <v>401</v>
      </c>
      <c r="H22" s="331">
        <v>5.3686999999999999E-2</v>
      </c>
      <c r="I22" s="234"/>
    </row>
    <row r="23" spans="1:9" s="195" customFormat="1" x14ac:dyDescent="0.25">
      <c r="D23" s="328" t="s">
        <v>375</v>
      </c>
      <c r="E23" s="283">
        <v>6.0060000000000002</v>
      </c>
      <c r="G23" s="328" t="s">
        <v>392</v>
      </c>
      <c r="H23" s="331">
        <v>1.9622000000000001E-2</v>
      </c>
      <c r="I23" s="234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3404"/>
  </sheetPr>
  <dimension ref="A1:P20"/>
  <sheetViews>
    <sheetView zoomScale="85" zoomScaleNormal="85" workbookViewId="0">
      <pane xSplit="1" ySplit="2" topLeftCell="G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96.140625" style="128" bestFit="1" customWidth="1"/>
    <col min="2" max="13" width="11.7109375" style="122" customWidth="1"/>
    <col min="14" max="14" width="24.42578125" style="128" customWidth="1"/>
    <col min="15" max="15" width="79.5703125" style="128" bestFit="1" customWidth="1"/>
    <col min="16" max="16" width="24.42578125" style="128" bestFit="1" customWidth="1"/>
    <col min="17" max="17" width="12.85546875" style="128" customWidth="1"/>
    <col min="18" max="16384" width="8.85546875" style="128"/>
  </cols>
  <sheetData>
    <row r="1" spans="1:16" x14ac:dyDescent="0.25">
      <c r="A1" s="337" t="s">
        <v>38</v>
      </c>
    </row>
    <row r="2" spans="1:16" x14ac:dyDescent="0.25">
      <c r="A2" s="338"/>
    </row>
    <row r="3" spans="1:16" s="122" customFormat="1" x14ac:dyDescent="0.25">
      <c r="A3" s="109" t="s">
        <v>39</v>
      </c>
      <c r="B3" s="10">
        <v>2008</v>
      </c>
      <c r="C3" s="10">
        <v>2009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39">
        <v>2017</v>
      </c>
      <c r="L3" s="139">
        <v>2018</v>
      </c>
      <c r="M3" s="139">
        <v>2019</v>
      </c>
      <c r="N3" s="141" t="s">
        <v>60</v>
      </c>
      <c r="O3" s="140" t="s">
        <v>61</v>
      </c>
      <c r="P3" s="8" t="s">
        <v>36</v>
      </c>
    </row>
    <row r="4" spans="1:16" x14ac:dyDescent="0.25">
      <c r="A4" s="289" t="s">
        <v>422</v>
      </c>
      <c r="B4" s="156"/>
      <c r="C4" s="156"/>
      <c r="D4" s="156"/>
      <c r="E4" s="156"/>
      <c r="F4" s="156"/>
      <c r="G4" s="156"/>
      <c r="H4" s="156"/>
      <c r="I4" s="156"/>
      <c r="J4" s="156"/>
      <c r="K4" s="119">
        <v>559</v>
      </c>
      <c r="L4" s="119">
        <v>697</v>
      </c>
      <c r="M4" s="119">
        <v>930</v>
      </c>
      <c r="N4" s="229" t="s">
        <v>15</v>
      </c>
      <c r="O4" s="115" t="s">
        <v>209</v>
      </c>
      <c r="P4" s="114" t="s">
        <v>340</v>
      </c>
    </row>
    <row r="5" spans="1:16" x14ac:dyDescent="0.25">
      <c r="A5" s="333" t="s">
        <v>423</v>
      </c>
      <c r="B5" s="156"/>
      <c r="C5" s="156"/>
      <c r="D5" s="156"/>
      <c r="E5" s="156"/>
      <c r="F5" s="156"/>
      <c r="G5" s="156"/>
      <c r="H5" s="156"/>
      <c r="I5" s="156"/>
      <c r="J5" s="156"/>
      <c r="K5" s="116">
        <v>53</v>
      </c>
      <c r="L5" s="116">
        <v>46</v>
      </c>
      <c r="M5" s="116">
        <v>58</v>
      </c>
      <c r="N5" s="229" t="s">
        <v>15</v>
      </c>
      <c r="O5" s="115" t="s">
        <v>209</v>
      </c>
      <c r="P5" s="114" t="s">
        <v>340</v>
      </c>
    </row>
    <row r="6" spans="1:16" x14ac:dyDescent="0.25">
      <c r="A6" s="333" t="s">
        <v>424</v>
      </c>
      <c r="B6" s="156"/>
      <c r="C6" s="156"/>
      <c r="D6" s="156"/>
      <c r="E6" s="156"/>
      <c r="F6" s="156"/>
      <c r="G6" s="156"/>
      <c r="H6" s="156"/>
      <c r="I6" s="156"/>
      <c r="J6" s="156"/>
      <c r="K6" s="116">
        <v>57</v>
      </c>
      <c r="L6" s="116">
        <v>106</v>
      </c>
      <c r="M6" s="116">
        <v>116</v>
      </c>
      <c r="N6" s="229" t="s">
        <v>15</v>
      </c>
      <c r="O6" s="115" t="s">
        <v>209</v>
      </c>
      <c r="P6" s="114" t="s">
        <v>340</v>
      </c>
    </row>
    <row r="7" spans="1:16" x14ac:dyDescent="0.25">
      <c r="A7" s="333" t="s">
        <v>425</v>
      </c>
      <c r="B7" s="156"/>
      <c r="C7" s="156"/>
      <c r="D7" s="156"/>
      <c r="E7" s="156"/>
      <c r="F7" s="156"/>
      <c r="G7" s="156"/>
      <c r="H7" s="156"/>
      <c r="I7" s="156"/>
      <c r="J7" s="156"/>
      <c r="K7" s="116">
        <v>148</v>
      </c>
      <c r="L7" s="116">
        <v>176</v>
      </c>
      <c r="M7" s="116">
        <v>341</v>
      </c>
      <c r="N7" s="229" t="s">
        <v>15</v>
      </c>
      <c r="O7" s="115" t="s">
        <v>209</v>
      </c>
      <c r="P7" s="114" t="s">
        <v>340</v>
      </c>
    </row>
    <row r="8" spans="1:16" x14ac:dyDescent="0.25">
      <c r="A8" s="333" t="s">
        <v>426</v>
      </c>
      <c r="B8" s="156"/>
      <c r="C8" s="156"/>
      <c r="D8" s="156"/>
      <c r="E8" s="156"/>
      <c r="F8" s="156"/>
      <c r="G8" s="156"/>
      <c r="H8" s="156"/>
      <c r="I8" s="156"/>
      <c r="J8" s="156"/>
      <c r="K8" s="116">
        <v>85</v>
      </c>
      <c r="L8" s="116">
        <v>106</v>
      </c>
      <c r="M8" s="116">
        <v>60</v>
      </c>
      <c r="N8" s="229" t="s">
        <v>15</v>
      </c>
      <c r="O8" s="115" t="s">
        <v>209</v>
      </c>
      <c r="P8" s="114" t="s">
        <v>340</v>
      </c>
    </row>
    <row r="9" spans="1:16" x14ac:dyDescent="0.25">
      <c r="A9" s="333" t="s">
        <v>427</v>
      </c>
      <c r="B9" s="156"/>
      <c r="C9" s="156"/>
      <c r="D9" s="156"/>
      <c r="E9" s="156"/>
      <c r="F9" s="156"/>
      <c r="G9" s="156"/>
      <c r="H9" s="156"/>
      <c r="I9" s="156"/>
      <c r="J9" s="156"/>
      <c r="K9" s="116">
        <v>68</v>
      </c>
      <c r="L9" s="116">
        <v>88</v>
      </c>
      <c r="M9" s="116">
        <v>138</v>
      </c>
      <c r="N9" s="229" t="s">
        <v>15</v>
      </c>
      <c r="O9" s="115" t="s">
        <v>209</v>
      </c>
      <c r="P9" s="114" t="s">
        <v>340</v>
      </c>
    </row>
    <row r="10" spans="1:16" x14ac:dyDescent="0.25">
      <c r="A10" s="333" t="s">
        <v>428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16">
        <v>110</v>
      </c>
      <c r="L10" s="116">
        <v>72</v>
      </c>
      <c r="M10" s="116">
        <v>82</v>
      </c>
      <c r="N10" s="229" t="s">
        <v>15</v>
      </c>
      <c r="O10" s="115" t="s">
        <v>209</v>
      </c>
      <c r="P10" s="114" t="s">
        <v>340</v>
      </c>
    </row>
    <row r="11" spans="1:16" x14ac:dyDescent="0.25">
      <c r="A11" s="333" t="s">
        <v>429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16">
        <v>218</v>
      </c>
      <c r="L11" s="116">
        <v>207</v>
      </c>
      <c r="M11" s="116">
        <v>404</v>
      </c>
      <c r="N11" s="229" t="s">
        <v>15</v>
      </c>
      <c r="O11" s="115" t="s">
        <v>209</v>
      </c>
      <c r="P11" s="114" t="s">
        <v>340</v>
      </c>
    </row>
    <row r="12" spans="1:16" x14ac:dyDescent="0.25">
      <c r="A12" s="333" t="s">
        <v>430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16">
        <v>157</v>
      </c>
      <c r="L12" s="116">
        <v>373</v>
      </c>
      <c r="M12" s="116">
        <v>345</v>
      </c>
      <c r="N12" s="229" t="s">
        <v>15</v>
      </c>
      <c r="O12" s="115" t="s">
        <v>209</v>
      </c>
      <c r="P12" s="114" t="s">
        <v>340</v>
      </c>
    </row>
    <row r="13" spans="1:16" x14ac:dyDescent="0.25">
      <c r="A13" s="333" t="s">
        <v>431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16">
        <v>63</v>
      </c>
      <c r="L13" s="116">
        <v>43</v>
      </c>
      <c r="M13" s="116">
        <v>114</v>
      </c>
      <c r="N13" s="229" t="s">
        <v>15</v>
      </c>
      <c r="O13" s="115" t="s">
        <v>209</v>
      </c>
      <c r="P13" s="114" t="s">
        <v>340</v>
      </c>
    </row>
    <row r="14" spans="1:16" x14ac:dyDescent="0.25">
      <c r="A14" s="333" t="s">
        <v>432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16">
        <v>9</v>
      </c>
      <c r="L14" s="116">
        <v>21</v>
      </c>
      <c r="M14" s="116">
        <v>16</v>
      </c>
      <c r="N14" s="229" t="s">
        <v>15</v>
      </c>
      <c r="O14" s="115" t="s">
        <v>209</v>
      </c>
      <c r="P14" s="114" t="s">
        <v>340</v>
      </c>
    </row>
    <row r="15" spans="1:16" x14ac:dyDescent="0.25">
      <c r="A15" s="333" t="s">
        <v>433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16">
        <v>164</v>
      </c>
      <c r="L15" s="116">
        <v>121</v>
      </c>
      <c r="M15" s="116">
        <v>113</v>
      </c>
      <c r="N15" s="229" t="s">
        <v>15</v>
      </c>
      <c r="O15" s="115" t="s">
        <v>209</v>
      </c>
      <c r="P15" s="114" t="s">
        <v>340</v>
      </c>
    </row>
    <row r="16" spans="1:16" x14ac:dyDescent="0.25">
      <c r="A16" s="333" t="s">
        <v>434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16">
        <v>160</v>
      </c>
      <c r="L16" s="116">
        <v>186</v>
      </c>
      <c r="M16" s="116">
        <v>423</v>
      </c>
      <c r="N16" s="229" t="s">
        <v>15</v>
      </c>
      <c r="O16" s="115" t="s">
        <v>209</v>
      </c>
      <c r="P16" s="114" t="s">
        <v>340</v>
      </c>
    </row>
    <row r="17" spans="1:16" x14ac:dyDescent="0.25">
      <c r="A17" s="333" t="s">
        <v>435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16">
        <v>1</v>
      </c>
      <c r="L17" s="116">
        <v>0</v>
      </c>
      <c r="M17" s="116">
        <v>0</v>
      </c>
      <c r="N17" s="229" t="s">
        <v>15</v>
      </c>
      <c r="O17" s="115" t="s">
        <v>209</v>
      </c>
      <c r="P17" s="114" t="s">
        <v>340</v>
      </c>
    </row>
    <row r="18" spans="1:16" x14ac:dyDescent="0.25">
      <c r="A18" s="333" t="s">
        <v>436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16">
        <v>4</v>
      </c>
      <c r="L18" s="116">
        <v>5</v>
      </c>
      <c r="M18" s="116">
        <v>6</v>
      </c>
      <c r="N18" s="229" t="s">
        <v>15</v>
      </c>
      <c r="O18" s="115" t="s">
        <v>209</v>
      </c>
      <c r="P18" s="114" t="s">
        <v>340</v>
      </c>
    </row>
    <row r="19" spans="1:16" x14ac:dyDescent="0.25">
      <c r="A19" s="128" t="s">
        <v>41</v>
      </c>
    </row>
    <row r="20" spans="1:16" x14ac:dyDescent="0.25">
      <c r="A20" s="128" t="s">
        <v>40</v>
      </c>
    </row>
  </sheetData>
  <mergeCells count="1">
    <mergeCell ref="A1:A2"/>
  </mergeCells>
  <hyperlinks>
    <hyperlink ref="O4" r:id="rId1" xr:uid="{0B5D4348-308A-45BB-A9D0-287B1BEE886E}"/>
    <hyperlink ref="O5" r:id="rId2" xr:uid="{078E713F-238D-4978-9762-7A093BD305AC}"/>
    <hyperlink ref="O6" r:id="rId3" xr:uid="{6C977B90-BF32-41D8-B09A-33E8C865667D}"/>
    <hyperlink ref="O7" r:id="rId4" xr:uid="{9D5C5B0E-EC77-4598-8BA7-9B4875AC5ECE}"/>
    <hyperlink ref="O8" r:id="rId5" xr:uid="{54E53F6A-DF69-4420-82AB-9E30F94FDBF3}"/>
    <hyperlink ref="O9" r:id="rId6" xr:uid="{0E109A04-62DB-4BF9-846B-C7EBB26FA563}"/>
    <hyperlink ref="O10" r:id="rId7" xr:uid="{27DCE1B6-344E-473F-8CF3-CE78189F91D2}"/>
    <hyperlink ref="O11" r:id="rId8" xr:uid="{68F2DAA6-6736-441A-AFAC-1410D46C6674}"/>
    <hyperlink ref="O12" r:id="rId9" xr:uid="{D4AFCCDC-C3B1-4224-B98C-8F8B7E970249}"/>
    <hyperlink ref="O13" r:id="rId10" xr:uid="{B05333E0-FCE6-4106-9216-7702BD2C31E7}"/>
    <hyperlink ref="O14" r:id="rId11" xr:uid="{DC2E9ED7-CF4D-42C5-8223-0E936EA868F5}"/>
    <hyperlink ref="O15" r:id="rId12" xr:uid="{6B6712BE-AC30-410E-9DA9-60A13B3F2BD6}"/>
    <hyperlink ref="O16" r:id="rId13" xr:uid="{FA8FD3AB-56C1-4D25-9430-D4D1C4EC9E13}"/>
    <hyperlink ref="O17" r:id="rId14" xr:uid="{501184CC-2C34-4C82-8898-970019D4D337}"/>
    <hyperlink ref="O18" r:id="rId15" xr:uid="{D12C45A7-20A0-43C7-9911-1B578FD8A2F2}"/>
  </hyperlinks>
  <pageMargins left="0.7" right="0.7" top="0.75" bottom="0.75" header="0.3" footer="0.3"/>
  <pageSetup orientation="portrait"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93404"/>
  </sheetPr>
  <dimension ref="A1:P7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87.5703125" style="128" customWidth="1"/>
    <col min="2" max="13" width="11.7109375" style="122" customWidth="1"/>
    <col min="14" max="14" width="41.42578125" style="128" customWidth="1"/>
    <col min="15" max="15" width="140.140625" style="128" customWidth="1"/>
    <col min="16" max="16" width="19.5703125" style="128" bestFit="1" customWidth="1"/>
    <col min="17" max="16384" width="8.85546875" style="128"/>
  </cols>
  <sheetData>
    <row r="1" spans="1:16" x14ac:dyDescent="0.25">
      <c r="A1" s="337" t="s">
        <v>42</v>
      </c>
    </row>
    <row r="2" spans="1:16" x14ac:dyDescent="0.25">
      <c r="A2" s="337"/>
    </row>
    <row r="3" spans="1:16" s="122" customFormat="1" x14ac:dyDescent="0.25">
      <c r="A3" s="141" t="s">
        <v>43</v>
      </c>
      <c r="B3" s="141">
        <v>2008</v>
      </c>
      <c r="C3" s="141">
        <v>2009</v>
      </c>
      <c r="D3" s="141">
        <v>2010</v>
      </c>
      <c r="E3" s="141">
        <v>2011</v>
      </c>
      <c r="F3" s="141">
        <v>2012</v>
      </c>
      <c r="G3" s="141">
        <v>2013</v>
      </c>
      <c r="H3" s="141">
        <v>2014</v>
      </c>
      <c r="I3" s="141">
        <v>2015</v>
      </c>
      <c r="J3" s="141">
        <v>2016</v>
      </c>
      <c r="K3" s="141">
        <v>2017</v>
      </c>
      <c r="L3" s="141">
        <v>2018</v>
      </c>
      <c r="M3" s="141">
        <v>2019</v>
      </c>
      <c r="N3" s="141" t="s">
        <v>60</v>
      </c>
      <c r="O3" s="155" t="s">
        <v>61</v>
      </c>
      <c r="P3" s="155" t="s">
        <v>36</v>
      </c>
    </row>
    <row r="4" spans="1:16" x14ac:dyDescent="0.25">
      <c r="A4" s="152" t="s">
        <v>118</v>
      </c>
      <c r="B4" s="153">
        <v>56</v>
      </c>
      <c r="C4" s="153">
        <v>60.4</v>
      </c>
      <c r="D4" s="153">
        <v>61.8</v>
      </c>
      <c r="E4" s="153">
        <v>62.9</v>
      </c>
      <c r="F4" s="153">
        <v>67.5</v>
      </c>
      <c r="G4" s="153">
        <v>69</v>
      </c>
      <c r="H4" s="153">
        <v>67.099999999999994</v>
      </c>
      <c r="I4" s="153">
        <v>78.3</v>
      </c>
      <c r="J4" s="153">
        <v>79.8</v>
      </c>
      <c r="K4" s="153">
        <v>77.5</v>
      </c>
      <c r="L4" s="153">
        <v>81.099999999999994</v>
      </c>
      <c r="M4" s="153">
        <v>83.2</v>
      </c>
      <c r="N4" s="114" t="s">
        <v>44</v>
      </c>
      <c r="O4" s="115" t="s">
        <v>119</v>
      </c>
      <c r="P4" s="114" t="s">
        <v>340</v>
      </c>
    </row>
    <row r="5" spans="1:16" x14ac:dyDescent="0.25">
      <c r="A5" s="152" t="s">
        <v>45</v>
      </c>
      <c r="B5" s="287">
        <v>0.4</v>
      </c>
      <c r="C5" s="287">
        <v>0.4</v>
      </c>
      <c r="D5" s="287">
        <v>0.4</v>
      </c>
      <c r="E5" s="287">
        <v>0.4</v>
      </c>
      <c r="F5" s="287">
        <v>0.4</v>
      </c>
      <c r="G5" s="116">
        <v>0.4</v>
      </c>
      <c r="H5" s="116">
        <v>0.4</v>
      </c>
      <c r="I5" s="116">
        <v>0.4</v>
      </c>
      <c r="J5" s="116">
        <v>0.4</v>
      </c>
      <c r="K5" s="116">
        <v>0.4</v>
      </c>
      <c r="L5" s="116">
        <v>0.4</v>
      </c>
      <c r="M5" s="116">
        <v>0.4</v>
      </c>
      <c r="N5" s="114" t="s">
        <v>44</v>
      </c>
      <c r="O5" s="115" t="s">
        <v>120</v>
      </c>
      <c r="P5" s="114" t="s">
        <v>340</v>
      </c>
    </row>
    <row r="6" spans="1:16" x14ac:dyDescent="0.25">
      <c r="A6" s="152" t="s">
        <v>121</v>
      </c>
      <c r="B6" s="153">
        <v>198.9</v>
      </c>
      <c r="C6" s="153">
        <v>167.8</v>
      </c>
      <c r="D6" s="153">
        <v>186.6</v>
      </c>
      <c r="E6" s="153">
        <v>201</v>
      </c>
      <c r="F6" s="153">
        <v>216.5</v>
      </c>
      <c r="G6" s="153">
        <v>224.5</v>
      </c>
      <c r="H6" s="153">
        <v>231.2</v>
      </c>
      <c r="I6" s="153">
        <v>233.5</v>
      </c>
      <c r="J6" s="153">
        <v>233</v>
      </c>
      <c r="K6" s="153">
        <v>234</v>
      </c>
      <c r="L6" s="153">
        <v>246.7</v>
      </c>
      <c r="M6" s="153">
        <v>249</v>
      </c>
      <c r="N6" s="114" t="s">
        <v>44</v>
      </c>
      <c r="O6" s="115" t="s">
        <v>120</v>
      </c>
      <c r="P6" s="114" t="s">
        <v>340</v>
      </c>
    </row>
    <row r="7" spans="1:16" x14ac:dyDescent="0.25">
      <c r="A7" s="152" t="s">
        <v>122</v>
      </c>
      <c r="B7" s="153">
        <v>40</v>
      </c>
      <c r="C7" s="153">
        <v>34.5</v>
      </c>
      <c r="D7" s="153">
        <v>36.1</v>
      </c>
      <c r="E7" s="153">
        <v>37.728999999999999</v>
      </c>
      <c r="F7" s="153">
        <v>39</v>
      </c>
      <c r="G7" s="153">
        <v>40</v>
      </c>
      <c r="H7" s="153">
        <v>42.1</v>
      </c>
      <c r="I7" s="153">
        <v>43.6</v>
      </c>
      <c r="J7" s="153">
        <v>44.9</v>
      </c>
      <c r="K7" s="153">
        <v>47.2</v>
      </c>
      <c r="L7" s="153">
        <v>49.3</v>
      </c>
      <c r="M7" s="153">
        <v>50.7</v>
      </c>
      <c r="N7" s="114" t="s">
        <v>44</v>
      </c>
      <c r="O7" s="40" t="s">
        <v>229</v>
      </c>
      <c r="P7" s="114" t="s">
        <v>340</v>
      </c>
    </row>
    <row r="8" spans="1:16" x14ac:dyDescent="0.25">
      <c r="A8" s="152" t="s">
        <v>230</v>
      </c>
      <c r="B8" s="287">
        <v>1.7</v>
      </c>
      <c r="C8" s="287">
        <v>1.4</v>
      </c>
      <c r="D8" s="287">
        <v>1.4</v>
      </c>
      <c r="E8" s="287">
        <v>1.8</v>
      </c>
      <c r="F8" s="287">
        <v>1.5</v>
      </c>
      <c r="G8" s="287">
        <v>1.9</v>
      </c>
      <c r="H8" s="287">
        <v>1.8</v>
      </c>
      <c r="I8" s="287">
        <v>1.8</v>
      </c>
      <c r="J8" s="287">
        <v>1.7</v>
      </c>
      <c r="K8" s="116">
        <v>2</v>
      </c>
      <c r="L8" s="116">
        <v>2.2000000000000002</v>
      </c>
      <c r="M8" s="116">
        <v>2.4</v>
      </c>
      <c r="N8" s="114" t="s">
        <v>44</v>
      </c>
      <c r="O8" s="115" t="s">
        <v>120</v>
      </c>
      <c r="P8" s="114" t="s">
        <v>340</v>
      </c>
    </row>
    <row r="9" spans="1:16" x14ac:dyDescent="0.25">
      <c r="A9" s="152" t="s">
        <v>123</v>
      </c>
      <c r="B9" s="153">
        <v>14.4</v>
      </c>
      <c r="C9" s="153">
        <v>24.5</v>
      </c>
      <c r="D9" s="153">
        <v>24.2</v>
      </c>
      <c r="E9" s="153">
        <v>23.4</v>
      </c>
      <c r="F9" s="153">
        <v>26.9</v>
      </c>
      <c r="G9" s="153">
        <v>27.1</v>
      </c>
      <c r="H9" s="153">
        <v>23.2</v>
      </c>
      <c r="I9" s="153">
        <v>32.9</v>
      </c>
      <c r="J9" s="153">
        <v>33.1</v>
      </c>
      <c r="K9" s="116">
        <v>28.4</v>
      </c>
      <c r="L9" s="116">
        <v>29.6</v>
      </c>
      <c r="M9" s="116">
        <v>30.1</v>
      </c>
      <c r="N9" s="114" t="s">
        <v>44</v>
      </c>
      <c r="O9" s="115" t="s">
        <v>120</v>
      </c>
      <c r="P9" s="114" t="s">
        <v>340</v>
      </c>
    </row>
    <row r="10" spans="1:16" x14ac:dyDescent="0.25">
      <c r="A10" s="152" t="s">
        <v>46</v>
      </c>
      <c r="B10" s="153">
        <v>727</v>
      </c>
      <c r="C10" s="153">
        <v>627</v>
      </c>
      <c r="D10" s="153">
        <v>624</v>
      </c>
      <c r="E10" s="153">
        <v>634</v>
      </c>
      <c r="F10" s="153">
        <v>646</v>
      </c>
      <c r="G10" s="153">
        <v>658</v>
      </c>
      <c r="H10" s="153">
        <v>674</v>
      </c>
      <c r="I10" s="153">
        <v>688</v>
      </c>
      <c r="J10" s="153">
        <v>702</v>
      </c>
      <c r="K10" s="153">
        <v>715</v>
      </c>
      <c r="L10" s="153">
        <v>730</v>
      </c>
      <c r="M10" s="105">
        <v>731</v>
      </c>
      <c r="N10" s="127" t="s">
        <v>44</v>
      </c>
      <c r="O10" s="40" t="s">
        <v>228</v>
      </c>
      <c r="P10" s="114" t="s">
        <v>340</v>
      </c>
    </row>
    <row r="11" spans="1:16" x14ac:dyDescent="0.25">
      <c r="A11" s="190" t="s">
        <v>126</v>
      </c>
      <c r="B11" s="153">
        <v>245</v>
      </c>
      <c r="C11" s="153">
        <v>250</v>
      </c>
      <c r="D11" s="153">
        <v>265</v>
      </c>
      <c r="E11" s="153">
        <v>279</v>
      </c>
      <c r="F11" s="153">
        <v>288</v>
      </c>
      <c r="G11" s="105">
        <v>299</v>
      </c>
      <c r="H11" s="105">
        <v>311</v>
      </c>
      <c r="I11" s="105">
        <v>322</v>
      </c>
      <c r="J11" s="83">
        <v>335</v>
      </c>
      <c r="K11" s="83">
        <v>348</v>
      </c>
      <c r="L11" s="83">
        <v>359</v>
      </c>
      <c r="M11" s="83">
        <v>368</v>
      </c>
      <c r="N11" s="127" t="s">
        <v>124</v>
      </c>
      <c r="O11" s="65" t="s">
        <v>125</v>
      </c>
      <c r="P11" s="114" t="s">
        <v>340</v>
      </c>
    </row>
    <row r="12" spans="1:16" x14ac:dyDescent="0.25">
      <c r="A12" s="2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131"/>
      <c r="O12" s="131"/>
      <c r="P12" s="19"/>
    </row>
    <row r="13" spans="1:16" s="122" customFormat="1" x14ac:dyDescent="0.25">
      <c r="A13" s="10" t="s">
        <v>47</v>
      </c>
      <c r="B13" s="10">
        <v>2008</v>
      </c>
      <c r="C13" s="10">
        <v>2009</v>
      </c>
      <c r="D13" s="10">
        <v>2010</v>
      </c>
      <c r="E13" s="10">
        <v>2011</v>
      </c>
      <c r="F13" s="10">
        <v>2012</v>
      </c>
      <c r="G13" s="10">
        <v>2013</v>
      </c>
      <c r="H13" s="10">
        <v>2014</v>
      </c>
      <c r="I13" s="10">
        <v>2015</v>
      </c>
      <c r="J13" s="10">
        <v>2016</v>
      </c>
      <c r="K13" s="141">
        <v>2017</v>
      </c>
      <c r="L13" s="141">
        <v>2018</v>
      </c>
      <c r="M13" s="141">
        <v>2019</v>
      </c>
      <c r="N13" s="141" t="s">
        <v>60</v>
      </c>
      <c r="O13" s="155" t="s">
        <v>61</v>
      </c>
      <c r="P13" s="155" t="s">
        <v>36</v>
      </c>
    </row>
    <row r="14" spans="1:16" ht="45" x14ac:dyDescent="0.25">
      <c r="A14" s="288" t="s">
        <v>127</v>
      </c>
      <c r="B14" s="182">
        <v>0.17799999999999999</v>
      </c>
      <c r="C14" s="182">
        <v>0.29499999999999998</v>
      </c>
      <c r="D14" s="182">
        <v>0.34200000000000003</v>
      </c>
      <c r="E14" s="182">
        <v>0.48599999999999999</v>
      </c>
      <c r="F14" s="182">
        <v>0.57099999999999995</v>
      </c>
      <c r="G14" s="182">
        <v>0.59099999999999997</v>
      </c>
      <c r="H14" s="182">
        <v>0.66300000000000003</v>
      </c>
      <c r="I14" s="182">
        <v>0.45900000000000002</v>
      </c>
      <c r="J14" s="182">
        <v>0.86199999999999999</v>
      </c>
      <c r="K14" s="182">
        <v>0.88</v>
      </c>
      <c r="L14" s="182">
        <v>1.077</v>
      </c>
      <c r="M14" s="182">
        <v>1.1739999999999999</v>
      </c>
      <c r="N14" s="137" t="s">
        <v>149</v>
      </c>
      <c r="O14" s="115" t="s">
        <v>231</v>
      </c>
      <c r="P14" s="114" t="s">
        <v>340</v>
      </c>
    </row>
    <row r="15" spans="1:16" ht="45" x14ac:dyDescent="0.25">
      <c r="A15" s="288" t="s">
        <v>128</v>
      </c>
      <c r="B15" s="182">
        <v>6.0000000000000001E-3</v>
      </c>
      <c r="C15" s="182">
        <v>2.3E-2</v>
      </c>
      <c r="D15" s="182">
        <v>0.67400000000000004</v>
      </c>
      <c r="E15" s="182">
        <v>0.67500000000000004</v>
      </c>
      <c r="F15" s="182">
        <v>0.92100000000000004</v>
      </c>
      <c r="G15" s="182">
        <v>0.99</v>
      </c>
      <c r="H15" s="182">
        <v>1.034</v>
      </c>
      <c r="I15" s="182">
        <v>1.177</v>
      </c>
      <c r="J15" s="182">
        <v>1.177</v>
      </c>
      <c r="K15" s="182">
        <v>1.1739999999999999</v>
      </c>
      <c r="L15" s="182">
        <v>0.93400000000000005</v>
      </c>
      <c r="M15" s="182">
        <v>0.94099999999999995</v>
      </c>
      <c r="N15" s="137" t="s">
        <v>149</v>
      </c>
      <c r="O15" s="115" t="s">
        <v>231</v>
      </c>
      <c r="P15" s="114" t="s">
        <v>340</v>
      </c>
    </row>
    <row r="16" spans="1:16" ht="45" x14ac:dyDescent="0.25">
      <c r="A16" s="289" t="s">
        <v>437</v>
      </c>
      <c r="B16" s="182">
        <f t="shared" ref="B16:L16" si="0">+B15+B14</f>
        <v>0.184</v>
      </c>
      <c r="C16" s="182">
        <f t="shared" si="0"/>
        <v>0.318</v>
      </c>
      <c r="D16" s="182">
        <f t="shared" si="0"/>
        <v>1.016</v>
      </c>
      <c r="E16" s="182">
        <f t="shared" si="0"/>
        <v>1.161</v>
      </c>
      <c r="F16" s="182">
        <f t="shared" si="0"/>
        <v>1.492</v>
      </c>
      <c r="G16" s="182">
        <f t="shared" si="0"/>
        <v>1.581</v>
      </c>
      <c r="H16" s="182">
        <f t="shared" si="0"/>
        <v>1.6970000000000001</v>
      </c>
      <c r="I16" s="182">
        <f t="shared" si="0"/>
        <v>1.6360000000000001</v>
      </c>
      <c r="J16" s="182">
        <f t="shared" si="0"/>
        <v>2.0390000000000001</v>
      </c>
      <c r="K16" s="182">
        <f t="shared" si="0"/>
        <v>2.0539999999999998</v>
      </c>
      <c r="L16" s="182">
        <f t="shared" si="0"/>
        <v>2.0110000000000001</v>
      </c>
      <c r="M16" s="182">
        <f>+M15+M14</f>
        <v>2.1149999999999998</v>
      </c>
      <c r="N16" s="137" t="s">
        <v>149</v>
      </c>
      <c r="O16" s="115" t="s">
        <v>231</v>
      </c>
      <c r="P16" s="114" t="s">
        <v>340</v>
      </c>
    </row>
    <row r="17" spans="1:16" ht="60" x14ac:dyDescent="0.25">
      <c r="A17" s="152" t="s">
        <v>341</v>
      </c>
      <c r="B17" s="290"/>
      <c r="C17" s="291"/>
      <c r="D17" s="291"/>
      <c r="E17" s="290"/>
      <c r="F17" s="291"/>
      <c r="G17" s="192"/>
      <c r="H17" s="192"/>
      <c r="I17" s="192"/>
      <c r="J17" s="192"/>
      <c r="K17" s="292">
        <v>58</v>
      </c>
      <c r="L17" s="153">
        <v>57.742470950912974</v>
      </c>
      <c r="M17" s="292">
        <v>53</v>
      </c>
      <c r="N17" s="137" t="s">
        <v>149</v>
      </c>
      <c r="O17" s="65" t="s">
        <v>232</v>
      </c>
      <c r="P17" s="114" t="s">
        <v>340</v>
      </c>
    </row>
    <row r="18" spans="1:16" ht="60" x14ac:dyDescent="0.25">
      <c r="A18" s="152" t="s">
        <v>342</v>
      </c>
      <c r="B18" s="291"/>
      <c r="C18" s="291"/>
      <c r="D18" s="291"/>
      <c r="E18" s="291"/>
      <c r="F18" s="291"/>
      <c r="G18" s="192"/>
      <c r="H18" s="192"/>
      <c r="I18" s="192"/>
      <c r="J18" s="192"/>
      <c r="K18" s="292">
        <v>11</v>
      </c>
      <c r="L18" s="153">
        <v>11.335072326298317</v>
      </c>
      <c r="M18" s="292">
        <v>11</v>
      </c>
      <c r="N18" s="137" t="s">
        <v>149</v>
      </c>
      <c r="O18" s="65" t="s">
        <v>232</v>
      </c>
      <c r="P18" s="114" t="s">
        <v>340</v>
      </c>
    </row>
    <row r="19" spans="1:16" ht="60" x14ac:dyDescent="0.25">
      <c r="A19" s="152" t="s">
        <v>343</v>
      </c>
      <c r="B19" s="291"/>
      <c r="C19" s="291"/>
      <c r="D19" s="291"/>
      <c r="E19" s="291"/>
      <c r="F19" s="291"/>
      <c r="G19" s="192"/>
      <c r="H19" s="192"/>
      <c r="I19" s="192"/>
      <c r="J19" s="192"/>
      <c r="K19" s="292">
        <v>7</v>
      </c>
      <c r="L19" s="153">
        <v>6.805786103865306</v>
      </c>
      <c r="M19" s="292">
        <v>8</v>
      </c>
      <c r="N19" s="137" t="s">
        <v>149</v>
      </c>
      <c r="O19" s="65" t="s">
        <v>232</v>
      </c>
      <c r="P19" s="114" t="s">
        <v>340</v>
      </c>
    </row>
    <row r="20" spans="1:16" ht="60" x14ac:dyDescent="0.25">
      <c r="A20" s="152" t="s">
        <v>344</v>
      </c>
      <c r="B20" s="291"/>
      <c r="C20" s="291"/>
      <c r="D20" s="291"/>
      <c r="E20" s="291"/>
      <c r="F20" s="291"/>
      <c r="G20" s="192"/>
      <c r="H20" s="192"/>
      <c r="I20" s="192"/>
      <c r="J20" s="192"/>
      <c r="K20" s="292">
        <v>5</v>
      </c>
      <c r="L20" s="153">
        <v>5.6675361631491583</v>
      </c>
      <c r="M20" s="292">
        <v>8</v>
      </c>
      <c r="N20" s="137" t="s">
        <v>149</v>
      </c>
      <c r="O20" s="65" t="s">
        <v>232</v>
      </c>
      <c r="P20" s="114" t="s">
        <v>340</v>
      </c>
    </row>
    <row r="21" spans="1:16" ht="60" x14ac:dyDescent="0.25">
      <c r="A21" s="152" t="s">
        <v>345</v>
      </c>
      <c r="B21" s="291"/>
      <c r="C21" s="291"/>
      <c r="D21" s="291"/>
      <c r="E21" s="291"/>
      <c r="F21" s="291"/>
      <c r="G21" s="192"/>
      <c r="H21" s="192"/>
      <c r="I21" s="192"/>
      <c r="J21" s="192"/>
      <c r="K21" s="292">
        <v>7</v>
      </c>
      <c r="L21" s="153">
        <v>7.3511975337917947</v>
      </c>
      <c r="M21" s="292">
        <v>7</v>
      </c>
      <c r="N21" s="137" t="s">
        <v>149</v>
      </c>
      <c r="O21" s="65" t="s">
        <v>232</v>
      </c>
      <c r="P21" s="114" t="s">
        <v>340</v>
      </c>
    </row>
    <row r="22" spans="1:16" ht="60" x14ac:dyDescent="0.25">
      <c r="A22" s="152" t="s">
        <v>346</v>
      </c>
      <c r="B22" s="291"/>
      <c r="C22" s="291"/>
      <c r="D22" s="291"/>
      <c r="E22" s="291"/>
      <c r="F22" s="291"/>
      <c r="G22" s="192"/>
      <c r="H22" s="192"/>
      <c r="I22" s="192"/>
      <c r="J22" s="192"/>
      <c r="K22" s="292">
        <v>4</v>
      </c>
      <c r="L22" s="153">
        <v>3.6281716860327244</v>
      </c>
      <c r="M22" s="292">
        <v>4</v>
      </c>
      <c r="N22" s="137" t="s">
        <v>149</v>
      </c>
      <c r="O22" s="65" t="s">
        <v>232</v>
      </c>
      <c r="P22" s="114" t="s">
        <v>340</v>
      </c>
    </row>
    <row r="23" spans="1:16" ht="60" x14ac:dyDescent="0.25">
      <c r="A23" s="152" t="s">
        <v>347</v>
      </c>
      <c r="B23" s="291"/>
      <c r="C23" s="291"/>
      <c r="D23" s="291"/>
      <c r="E23" s="291"/>
      <c r="F23" s="291"/>
      <c r="G23" s="192"/>
      <c r="H23" s="192"/>
      <c r="I23" s="192"/>
      <c r="J23" s="192"/>
      <c r="K23" s="292">
        <v>2</v>
      </c>
      <c r="L23" s="153">
        <v>1.6125207493478777</v>
      </c>
      <c r="M23" s="292">
        <v>2</v>
      </c>
      <c r="N23" s="137" t="s">
        <v>149</v>
      </c>
      <c r="O23" s="65" t="s">
        <v>232</v>
      </c>
      <c r="P23" s="114" t="s">
        <v>340</v>
      </c>
    </row>
    <row r="24" spans="1:16" ht="60" x14ac:dyDescent="0.25">
      <c r="A24" s="152" t="s">
        <v>348</v>
      </c>
      <c r="B24" s="291"/>
      <c r="C24" s="291"/>
      <c r="D24" s="291"/>
      <c r="E24" s="291"/>
      <c r="F24" s="291"/>
      <c r="G24" s="192"/>
      <c r="H24" s="192"/>
      <c r="I24" s="192"/>
      <c r="J24" s="192"/>
      <c r="K24" s="292">
        <v>6</v>
      </c>
      <c r="L24" s="153">
        <v>5.8572444866018492</v>
      </c>
      <c r="M24" s="292">
        <v>7</v>
      </c>
      <c r="N24" s="137" t="s">
        <v>149</v>
      </c>
      <c r="O24" s="65" t="s">
        <v>232</v>
      </c>
      <c r="P24" s="114" t="s">
        <v>340</v>
      </c>
    </row>
    <row r="25" spans="1:16" x14ac:dyDescent="0.25">
      <c r="A25" s="152" t="s">
        <v>129</v>
      </c>
      <c r="B25" s="193">
        <f>+B16/B11*100</f>
        <v>7.5102040816326529E-2</v>
      </c>
      <c r="C25" s="193">
        <f t="shared" ref="C25:M25" si="1">+C16/C11*100</f>
        <v>0.12720000000000001</v>
      </c>
      <c r="D25" s="193">
        <f t="shared" si="1"/>
        <v>0.38339622641509435</v>
      </c>
      <c r="E25" s="193">
        <f t="shared" si="1"/>
        <v>0.41612903225806452</v>
      </c>
      <c r="F25" s="193">
        <f t="shared" si="1"/>
        <v>0.51805555555555549</v>
      </c>
      <c r="G25" s="193">
        <f t="shared" si="1"/>
        <v>0.52876254180602011</v>
      </c>
      <c r="H25" s="193">
        <f t="shared" si="1"/>
        <v>0.54565916398713832</v>
      </c>
      <c r="I25" s="193">
        <f t="shared" si="1"/>
        <v>0.50807453416149073</v>
      </c>
      <c r="J25" s="193">
        <f t="shared" si="1"/>
        <v>0.60865671641791042</v>
      </c>
      <c r="K25" s="193">
        <f t="shared" si="1"/>
        <v>0.5902298850574712</v>
      </c>
      <c r="L25" s="193">
        <f t="shared" si="1"/>
        <v>0.5601671309192201</v>
      </c>
      <c r="M25" s="193">
        <f t="shared" si="1"/>
        <v>0.57472826086956519</v>
      </c>
      <c r="N25" s="114" t="s">
        <v>37</v>
      </c>
      <c r="O25" s="114"/>
      <c r="P25" s="114"/>
    </row>
    <row r="26" spans="1:16" x14ac:dyDescent="0.25">
      <c r="A26" s="152" t="s">
        <v>48</v>
      </c>
      <c r="B26" s="117"/>
      <c r="C26" s="117"/>
      <c r="D26" s="117"/>
      <c r="E26" s="117"/>
      <c r="F26" s="117"/>
      <c r="G26" s="293">
        <v>0.55400000000000005</v>
      </c>
      <c r="H26" s="293">
        <v>0.68300000000000005</v>
      </c>
      <c r="I26" s="293">
        <v>0.749</v>
      </c>
      <c r="J26" s="293">
        <v>0.751</v>
      </c>
      <c r="K26" s="293">
        <v>0.89800000000000002</v>
      </c>
      <c r="L26" s="293">
        <v>0.81</v>
      </c>
      <c r="M26" s="293">
        <v>0.79</v>
      </c>
      <c r="N26" s="114" t="s">
        <v>130</v>
      </c>
      <c r="O26" s="40" t="s">
        <v>233</v>
      </c>
      <c r="P26" s="114" t="s">
        <v>340</v>
      </c>
    </row>
    <row r="27" spans="1:16" x14ac:dyDescent="0.25">
      <c r="A27" s="152" t="s">
        <v>438</v>
      </c>
      <c r="B27" s="117"/>
      <c r="C27" s="117"/>
      <c r="D27" s="117"/>
      <c r="E27" s="117"/>
      <c r="F27" s="117"/>
      <c r="G27" s="182">
        <v>3.9571428571428577E-2</v>
      </c>
      <c r="H27" s="182">
        <v>4.8785714285714293E-2</v>
      </c>
      <c r="I27" s="182">
        <v>5.3499999999999999E-2</v>
      </c>
      <c r="J27" s="182">
        <v>5.3642857142857138E-2</v>
      </c>
      <c r="K27" s="182">
        <v>6.414285714285714E-2</v>
      </c>
      <c r="L27" s="182">
        <v>5.7857142857142864E-2</v>
      </c>
      <c r="M27" s="182">
        <v>0.02</v>
      </c>
      <c r="N27" s="114" t="s">
        <v>130</v>
      </c>
      <c r="O27" s="40" t="s">
        <v>233</v>
      </c>
      <c r="P27" s="114" t="s">
        <v>340</v>
      </c>
    </row>
    <row r="28" spans="1:16" x14ac:dyDescent="0.25">
      <c r="A28" s="2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268"/>
      <c r="M28" s="268"/>
      <c r="N28" s="131"/>
      <c r="O28" s="131"/>
      <c r="P28" s="19"/>
    </row>
    <row r="29" spans="1:16" s="122" customFormat="1" x14ac:dyDescent="0.25">
      <c r="A29" s="10" t="s">
        <v>49</v>
      </c>
      <c r="B29" s="10">
        <v>2008</v>
      </c>
      <c r="C29" s="10">
        <v>2009</v>
      </c>
      <c r="D29" s="10">
        <v>2010</v>
      </c>
      <c r="E29" s="10">
        <v>2011</v>
      </c>
      <c r="F29" s="10">
        <v>2012</v>
      </c>
      <c r="G29" s="10">
        <v>2013</v>
      </c>
      <c r="H29" s="10">
        <v>2014</v>
      </c>
      <c r="I29" s="10">
        <v>2015</v>
      </c>
      <c r="J29" s="10">
        <v>2016</v>
      </c>
      <c r="K29" s="141">
        <v>2017</v>
      </c>
      <c r="L29" s="141">
        <v>2018</v>
      </c>
      <c r="M29" s="141">
        <v>2019</v>
      </c>
      <c r="N29" s="141" t="s">
        <v>60</v>
      </c>
      <c r="O29" s="155" t="s">
        <v>61</v>
      </c>
      <c r="P29" s="155" t="s">
        <v>36</v>
      </c>
    </row>
    <row r="30" spans="1:16" ht="30" x14ac:dyDescent="0.25">
      <c r="A30" s="152" t="s">
        <v>50</v>
      </c>
      <c r="B30" s="117"/>
      <c r="C30" s="117"/>
      <c r="D30" s="117"/>
      <c r="E30" s="117"/>
      <c r="F30" s="117"/>
      <c r="G30" s="117"/>
      <c r="H30" s="116">
        <v>1.7</v>
      </c>
      <c r="I30" s="117"/>
      <c r="J30" s="117"/>
      <c r="K30" s="116">
        <v>2.0499999999999998</v>
      </c>
      <c r="L30" s="294">
        <v>2.0099999999999998</v>
      </c>
      <c r="M30" s="116">
        <v>2.11</v>
      </c>
      <c r="N30" s="137" t="s">
        <v>150</v>
      </c>
      <c r="O30" s="115" t="s">
        <v>131</v>
      </c>
      <c r="P30" s="114" t="s">
        <v>340</v>
      </c>
    </row>
    <row r="31" spans="1:16" ht="30" x14ac:dyDescent="0.25">
      <c r="A31" s="152" t="s">
        <v>358</v>
      </c>
      <c r="B31" s="117"/>
      <c r="C31" s="117"/>
      <c r="D31" s="117"/>
      <c r="E31" s="117"/>
      <c r="F31" s="117"/>
      <c r="G31" s="117"/>
      <c r="H31" s="116">
        <v>10</v>
      </c>
      <c r="I31" s="117"/>
      <c r="J31" s="117"/>
      <c r="K31" s="116">
        <v>18.8</v>
      </c>
      <c r="L31" s="116">
        <v>18.2</v>
      </c>
      <c r="M31" s="116">
        <v>21.3</v>
      </c>
      <c r="N31" s="137" t="s">
        <v>150</v>
      </c>
      <c r="O31" s="115" t="s">
        <v>131</v>
      </c>
      <c r="P31" s="114" t="s">
        <v>340</v>
      </c>
    </row>
    <row r="32" spans="1:16" ht="30" x14ac:dyDescent="0.25">
      <c r="A32" s="152" t="s">
        <v>356</v>
      </c>
      <c r="B32" s="117"/>
      <c r="C32" s="117"/>
      <c r="D32" s="117"/>
      <c r="E32" s="117"/>
      <c r="F32" s="117"/>
      <c r="G32" s="117"/>
      <c r="H32" s="116">
        <v>12.2</v>
      </c>
      <c r="I32" s="117"/>
      <c r="J32" s="117"/>
      <c r="K32" s="116">
        <v>10.3</v>
      </c>
      <c r="L32" s="294">
        <v>10.3</v>
      </c>
      <c r="M32" s="116">
        <v>13.9</v>
      </c>
      <c r="N32" s="137" t="s">
        <v>150</v>
      </c>
      <c r="O32" s="115" t="s">
        <v>131</v>
      </c>
      <c r="P32" s="114" t="s">
        <v>340</v>
      </c>
    </row>
    <row r="33" spans="1:16" ht="30" x14ac:dyDescent="0.25">
      <c r="A33" s="152" t="s">
        <v>351</v>
      </c>
      <c r="B33" s="117"/>
      <c r="C33" s="117"/>
      <c r="D33" s="117"/>
      <c r="E33" s="117"/>
      <c r="F33" s="117"/>
      <c r="G33" s="117"/>
      <c r="H33" s="116">
        <v>13</v>
      </c>
      <c r="I33" s="117"/>
      <c r="J33" s="117"/>
      <c r="K33" s="116">
        <v>5</v>
      </c>
      <c r="L33" s="294">
        <v>7.2</v>
      </c>
      <c r="M33" s="116">
        <v>13.4</v>
      </c>
      <c r="N33" s="137" t="s">
        <v>150</v>
      </c>
      <c r="O33" s="115" t="s">
        <v>131</v>
      </c>
      <c r="P33" s="114" t="s">
        <v>340</v>
      </c>
    </row>
    <row r="34" spans="1:16" ht="30" x14ac:dyDescent="0.25">
      <c r="A34" s="152" t="s">
        <v>353</v>
      </c>
      <c r="B34" s="117"/>
      <c r="C34" s="117"/>
      <c r="D34" s="117"/>
      <c r="E34" s="117"/>
      <c r="F34" s="117"/>
      <c r="G34" s="117"/>
      <c r="H34" s="116">
        <v>11.8</v>
      </c>
      <c r="I34" s="117"/>
      <c r="J34" s="117"/>
      <c r="K34" s="116">
        <v>9.6999999999999993</v>
      </c>
      <c r="L34" s="294">
        <v>9.5</v>
      </c>
      <c r="M34" s="116">
        <v>11.8</v>
      </c>
      <c r="N34" s="137" t="s">
        <v>150</v>
      </c>
      <c r="O34" s="115" t="s">
        <v>131</v>
      </c>
      <c r="P34" s="114" t="s">
        <v>340</v>
      </c>
    </row>
    <row r="35" spans="1:16" ht="30" x14ac:dyDescent="0.25">
      <c r="A35" s="152" t="s">
        <v>350</v>
      </c>
      <c r="B35" s="117"/>
      <c r="C35" s="117"/>
      <c r="D35" s="117"/>
      <c r="E35" s="117"/>
      <c r="F35" s="117"/>
      <c r="G35" s="117"/>
      <c r="H35" s="116">
        <v>5.5</v>
      </c>
      <c r="I35" s="117"/>
      <c r="J35" s="117"/>
      <c r="K35" s="116">
        <v>11.9</v>
      </c>
      <c r="L35" s="294">
        <v>11.6</v>
      </c>
      <c r="M35" s="116">
        <v>11.6</v>
      </c>
      <c r="N35" s="137" t="s">
        <v>150</v>
      </c>
      <c r="O35" s="115" t="s">
        <v>131</v>
      </c>
      <c r="P35" s="114" t="s">
        <v>340</v>
      </c>
    </row>
    <row r="36" spans="1:16" ht="30" x14ac:dyDescent="0.25">
      <c r="A36" s="152" t="s">
        <v>354</v>
      </c>
      <c r="B36" s="117"/>
      <c r="C36" s="117"/>
      <c r="D36" s="117"/>
      <c r="E36" s="117"/>
      <c r="F36" s="117"/>
      <c r="G36" s="117"/>
      <c r="H36" s="116">
        <v>35.4</v>
      </c>
      <c r="I36" s="117"/>
      <c r="J36" s="117"/>
      <c r="K36" s="116">
        <v>26.3</v>
      </c>
      <c r="L36" s="294">
        <v>26.6</v>
      </c>
      <c r="M36" s="116">
        <v>9.8000000000000007</v>
      </c>
      <c r="N36" s="137" t="s">
        <v>150</v>
      </c>
      <c r="O36" s="115" t="s">
        <v>131</v>
      </c>
      <c r="P36" s="114" t="s">
        <v>340</v>
      </c>
    </row>
    <row r="37" spans="1:16" ht="30" x14ac:dyDescent="0.25">
      <c r="A37" s="152" t="s">
        <v>357</v>
      </c>
      <c r="B37" s="117"/>
      <c r="C37" s="117"/>
      <c r="D37" s="117"/>
      <c r="E37" s="117"/>
      <c r="F37" s="117"/>
      <c r="G37" s="117"/>
      <c r="H37" s="116">
        <v>7.1</v>
      </c>
      <c r="I37" s="117"/>
      <c r="J37" s="117"/>
      <c r="K37" s="156"/>
      <c r="L37" s="294">
        <v>9.1999999999999993</v>
      </c>
      <c r="M37" s="116">
        <v>9.1999999999999993</v>
      </c>
      <c r="N37" s="137" t="s">
        <v>150</v>
      </c>
      <c r="O37" s="115" t="s">
        <v>131</v>
      </c>
      <c r="P37" s="114" t="s">
        <v>340</v>
      </c>
    </row>
    <row r="38" spans="1:16" ht="30" x14ac:dyDescent="0.25">
      <c r="A38" s="152" t="s">
        <v>352</v>
      </c>
      <c r="B38" s="117"/>
      <c r="C38" s="117"/>
      <c r="D38" s="117"/>
      <c r="E38" s="117"/>
      <c r="F38" s="117"/>
      <c r="G38" s="117"/>
      <c r="H38" s="116">
        <v>1.6</v>
      </c>
      <c r="I38" s="117"/>
      <c r="J38" s="117"/>
      <c r="K38" s="116">
        <v>4.9000000000000004</v>
      </c>
      <c r="L38" s="294">
        <v>4.5999999999999996</v>
      </c>
      <c r="M38" s="116">
        <v>4.3</v>
      </c>
      <c r="N38" s="137" t="s">
        <v>150</v>
      </c>
      <c r="O38" s="115" t="s">
        <v>131</v>
      </c>
      <c r="P38" s="114" t="s">
        <v>340</v>
      </c>
    </row>
    <row r="39" spans="1:16" ht="30" x14ac:dyDescent="0.25">
      <c r="A39" s="152" t="s">
        <v>359</v>
      </c>
      <c r="B39" s="117"/>
      <c r="C39" s="117"/>
      <c r="D39" s="117"/>
      <c r="E39" s="117"/>
      <c r="F39" s="117"/>
      <c r="G39" s="117"/>
      <c r="H39" s="116">
        <v>1.4</v>
      </c>
      <c r="I39" s="117"/>
      <c r="J39" s="117"/>
      <c r="K39" s="116">
        <v>10.7</v>
      </c>
      <c r="L39" s="116">
        <v>1.4</v>
      </c>
      <c r="M39" s="116">
        <v>2.6</v>
      </c>
      <c r="N39" s="114" t="s">
        <v>150</v>
      </c>
      <c r="O39" s="115" t="s">
        <v>131</v>
      </c>
      <c r="P39" s="114" t="s">
        <v>340</v>
      </c>
    </row>
    <row r="40" spans="1:16" ht="30" x14ac:dyDescent="0.25">
      <c r="A40" s="152" t="s">
        <v>355</v>
      </c>
      <c r="B40" s="117"/>
      <c r="C40" s="117"/>
      <c r="D40" s="117"/>
      <c r="E40" s="117"/>
      <c r="F40" s="117"/>
      <c r="G40" s="117"/>
      <c r="H40" s="116">
        <v>2</v>
      </c>
      <c r="I40" s="117"/>
      <c r="J40" s="117"/>
      <c r="K40" s="116">
        <v>2.4</v>
      </c>
      <c r="L40" s="294">
        <v>1.4</v>
      </c>
      <c r="M40" s="116">
        <v>1.2</v>
      </c>
      <c r="N40" s="137" t="s">
        <v>150</v>
      </c>
      <c r="O40" s="115" t="s">
        <v>131</v>
      </c>
      <c r="P40" s="114" t="s">
        <v>340</v>
      </c>
    </row>
    <row r="41" spans="1:16" ht="30" x14ac:dyDescent="0.25">
      <c r="A41" s="295" t="s">
        <v>349</v>
      </c>
      <c r="B41" s="192"/>
      <c r="C41" s="192"/>
      <c r="D41" s="192"/>
      <c r="E41" s="192"/>
      <c r="F41" s="117"/>
      <c r="G41" s="117"/>
      <c r="H41" s="116">
        <v>0</v>
      </c>
      <c r="I41" s="192"/>
      <c r="J41" s="117"/>
      <c r="K41" s="116">
        <v>0</v>
      </c>
      <c r="L41" s="311">
        <v>0</v>
      </c>
      <c r="M41" s="116">
        <v>0.9</v>
      </c>
      <c r="N41" s="114" t="s">
        <v>150</v>
      </c>
      <c r="O41" s="115" t="s">
        <v>131</v>
      </c>
      <c r="P41" s="114" t="s">
        <v>340</v>
      </c>
    </row>
    <row r="43" spans="1:16" customFormat="1" x14ac:dyDescent="0.25"/>
    <row r="44" spans="1:16" customFormat="1" x14ac:dyDescent="0.25"/>
    <row r="45" spans="1:16" customFormat="1" x14ac:dyDescent="0.25"/>
    <row r="46" spans="1:16" customFormat="1" x14ac:dyDescent="0.25"/>
    <row r="47" spans="1:16" customFormat="1" x14ac:dyDescent="0.25"/>
    <row r="48" spans="1:16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</sheetData>
  <mergeCells count="1">
    <mergeCell ref="A1:A2"/>
  </mergeCells>
  <hyperlinks>
    <hyperlink ref="O11" r:id="rId1" xr:uid="{76D14901-4392-4993-AA4F-8028D9E49A7A}"/>
    <hyperlink ref="O4" r:id="rId2" location="reqid=51&amp;step=51&amp;isuri=1&amp;5114=a&amp;5102=1" xr:uid="{484A90CD-3E90-4C4F-85C3-CE176EAFA152}"/>
    <hyperlink ref="O5" r:id="rId3" location="reqid=51&amp;step=51&amp;isuri=1&amp;5114=a&amp;5102=5" xr:uid="{0F066A29-A326-42F6-B0BF-2B65C66C3E43}"/>
    <hyperlink ref="O10" r:id="rId4" xr:uid="{B9DC469A-20A9-44C2-BE2A-7E35C9644D45}"/>
    <hyperlink ref="O7" r:id="rId5" display="https://apps.bea.gov/iTable/iTable.cfm?reqid=19&amp;step=2&amp;isuri=1&amp;1921=survey" xr:uid="{30B9E335-DFBB-4CB1-9AF9-8E0403E282A4}"/>
    <hyperlink ref="O26" r:id="rId6" xr:uid="{EA2E2DE3-0BC0-4EBF-9E18-AABECA79E3FB}"/>
    <hyperlink ref="O27" r:id="rId7" xr:uid="{F0F96392-EA87-4B1D-A172-1E44A7DF1411}"/>
  </hyperlinks>
  <pageMargins left="0.7" right="0.7" top="0.75" bottom="0.75" header="0.3" footer="0.3"/>
  <pageSetup orientation="portrait" r:id="rId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3404"/>
  </sheetPr>
  <dimension ref="A1:P1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41.5703125" style="128" customWidth="1"/>
    <col min="2" max="13" width="11.7109375" style="122" customWidth="1"/>
    <col min="14" max="14" width="20.140625" style="128" customWidth="1"/>
    <col min="15" max="15" width="66.5703125" style="128" customWidth="1"/>
    <col min="16" max="16" width="17.7109375" style="128" bestFit="1" customWidth="1"/>
    <col min="17" max="17" width="15.28515625" style="128" customWidth="1"/>
    <col min="18" max="16384" width="8.85546875" style="128"/>
  </cols>
  <sheetData>
    <row r="1" spans="1:16" x14ac:dyDescent="0.25">
      <c r="A1" s="337" t="s">
        <v>51</v>
      </c>
    </row>
    <row r="2" spans="1:16" x14ac:dyDescent="0.25">
      <c r="A2" s="338"/>
    </row>
    <row r="3" spans="1:16" s="122" customFormat="1" x14ac:dyDescent="0.25">
      <c r="A3" s="141" t="s">
        <v>52</v>
      </c>
      <c r="B3" s="141">
        <v>2008</v>
      </c>
      <c r="C3" s="141">
        <v>2009</v>
      </c>
      <c r="D3" s="141">
        <v>2010</v>
      </c>
      <c r="E3" s="141">
        <v>2011</v>
      </c>
      <c r="F3" s="141">
        <v>2012</v>
      </c>
      <c r="G3" s="141">
        <v>2013</v>
      </c>
      <c r="H3" s="141">
        <v>2014</v>
      </c>
      <c r="I3" s="141">
        <v>2015</v>
      </c>
      <c r="J3" s="141">
        <v>2016</v>
      </c>
      <c r="K3" s="141">
        <v>2017</v>
      </c>
      <c r="L3" s="141">
        <v>2018</v>
      </c>
      <c r="M3" s="141">
        <v>2019</v>
      </c>
      <c r="N3" s="141" t="s">
        <v>60</v>
      </c>
      <c r="O3" s="264" t="s">
        <v>61</v>
      </c>
      <c r="P3" s="264" t="s">
        <v>36</v>
      </c>
    </row>
    <row r="4" spans="1:16" ht="45" x14ac:dyDescent="0.25">
      <c r="A4" s="289" t="s">
        <v>113</v>
      </c>
      <c r="B4" s="287">
        <v>2.93</v>
      </c>
      <c r="C4" s="287">
        <v>3.16</v>
      </c>
      <c r="D4" s="287">
        <v>3.63</v>
      </c>
      <c r="E4" s="287">
        <v>4.03</v>
      </c>
      <c r="F4" s="287">
        <v>4.49</v>
      </c>
      <c r="G4" s="297">
        <v>4.7699999999999996</v>
      </c>
      <c r="H4" s="287">
        <v>4.5999999999999996</v>
      </c>
      <c r="I4" s="287">
        <v>4.9000000000000004</v>
      </c>
      <c r="J4" s="287">
        <v>5</v>
      </c>
      <c r="K4" s="191">
        <v>5.2541000000000002</v>
      </c>
      <c r="L4" s="122">
        <v>5.5</v>
      </c>
      <c r="M4" s="122">
        <v>5.6</v>
      </c>
      <c r="N4" s="298" t="s">
        <v>132</v>
      </c>
      <c r="O4" s="299" t="s">
        <v>310</v>
      </c>
      <c r="P4" s="114" t="s">
        <v>340</v>
      </c>
    </row>
    <row r="5" spans="1:16" ht="30" x14ac:dyDescent="0.25">
      <c r="A5" s="152" t="s">
        <v>114</v>
      </c>
      <c r="B5" s="117"/>
      <c r="C5" s="117"/>
      <c r="D5" s="117"/>
      <c r="E5" s="287">
        <v>1.2047999999999999</v>
      </c>
      <c r="F5" s="287">
        <v>1.3472</v>
      </c>
      <c r="G5" s="287">
        <v>1.3472</v>
      </c>
      <c r="H5" s="117"/>
      <c r="I5" s="117"/>
      <c r="J5" s="116">
        <v>1.5</v>
      </c>
      <c r="K5" s="191">
        <v>1.9258999999999999</v>
      </c>
      <c r="L5" s="117"/>
      <c r="M5" s="300"/>
      <c r="N5" s="298" t="s">
        <v>132</v>
      </c>
      <c r="O5" s="265" t="s">
        <v>312</v>
      </c>
      <c r="P5" s="265" t="s">
        <v>311</v>
      </c>
    </row>
    <row r="6" spans="1:16" ht="30" x14ac:dyDescent="0.25">
      <c r="A6" s="152" t="s">
        <v>115</v>
      </c>
      <c r="B6" s="117"/>
      <c r="C6" s="117"/>
      <c r="D6" s="117"/>
      <c r="E6" s="287">
        <v>1.0028999999999999</v>
      </c>
      <c r="F6" s="287">
        <v>1.1002000000000001</v>
      </c>
      <c r="G6" s="287">
        <v>1.2149000000000001</v>
      </c>
      <c r="H6" s="301"/>
      <c r="I6" s="117"/>
      <c r="J6" s="116">
        <v>1.2</v>
      </c>
      <c r="K6" s="191">
        <v>0.59619999999999995</v>
      </c>
      <c r="L6" s="117"/>
      <c r="M6" s="300"/>
      <c r="N6" s="298" t="s">
        <v>132</v>
      </c>
      <c r="O6" s="265" t="s">
        <v>312</v>
      </c>
      <c r="P6" s="265" t="s">
        <v>311</v>
      </c>
    </row>
    <row r="7" spans="1:16" ht="30" x14ac:dyDescent="0.25">
      <c r="A7" s="152" t="s">
        <v>116</v>
      </c>
      <c r="B7" s="117"/>
      <c r="C7" s="117"/>
      <c r="D7" s="117"/>
      <c r="E7" s="287">
        <v>0.96839999999999993</v>
      </c>
      <c r="F7" s="287">
        <v>1.1052</v>
      </c>
      <c r="G7" s="287">
        <v>1.1517999999999999</v>
      </c>
      <c r="H7" s="117"/>
      <c r="I7" s="117"/>
      <c r="J7" s="116">
        <v>1.2</v>
      </c>
      <c r="K7" s="302">
        <v>1.2983</v>
      </c>
      <c r="L7" s="117"/>
      <c r="M7" s="300"/>
      <c r="N7" s="298" t="s">
        <v>132</v>
      </c>
      <c r="O7" s="265" t="s">
        <v>312</v>
      </c>
      <c r="P7" s="265" t="s">
        <v>311</v>
      </c>
    </row>
    <row r="8" spans="1:16" ht="30" x14ac:dyDescent="0.25">
      <c r="A8" s="152" t="s">
        <v>308</v>
      </c>
      <c r="B8" s="117"/>
      <c r="C8" s="117"/>
      <c r="D8" s="117"/>
      <c r="E8" s="117"/>
      <c r="F8" s="117"/>
      <c r="G8" s="117"/>
      <c r="H8" s="117"/>
      <c r="I8" s="117"/>
      <c r="J8" s="117"/>
      <c r="K8" s="302">
        <v>0.71930000000000005</v>
      </c>
      <c r="L8" s="117"/>
      <c r="M8" s="300"/>
      <c r="N8" s="298" t="s">
        <v>132</v>
      </c>
      <c r="O8" s="265" t="s">
        <v>312</v>
      </c>
      <c r="P8" s="265" t="s">
        <v>311</v>
      </c>
    </row>
    <row r="9" spans="1:16" ht="30" x14ac:dyDescent="0.25">
      <c r="A9" s="152" t="s">
        <v>309</v>
      </c>
      <c r="B9" s="117"/>
      <c r="C9" s="117"/>
      <c r="D9" s="117"/>
      <c r="E9" s="117"/>
      <c r="F9" s="117"/>
      <c r="G9" s="117"/>
      <c r="H9" s="117"/>
      <c r="I9" s="117"/>
      <c r="J9" s="117"/>
      <c r="K9" s="302">
        <v>0.71440000000000003</v>
      </c>
      <c r="L9" s="117"/>
      <c r="M9" s="300"/>
      <c r="N9" s="298" t="s">
        <v>132</v>
      </c>
      <c r="O9" s="265" t="s">
        <v>312</v>
      </c>
      <c r="P9" s="265" t="s">
        <v>311</v>
      </c>
    </row>
    <row r="10" spans="1:16" ht="30" x14ac:dyDescent="0.25">
      <c r="A10" s="152" t="s">
        <v>117</v>
      </c>
      <c r="B10" s="117"/>
      <c r="C10" s="117"/>
      <c r="D10" s="117"/>
      <c r="E10" s="287">
        <v>0.83189999999999997</v>
      </c>
      <c r="F10" s="287">
        <v>0.96689999999999998</v>
      </c>
      <c r="G10" s="287">
        <v>1.0535000000000001</v>
      </c>
      <c r="H10" s="117"/>
      <c r="I10" s="117"/>
      <c r="J10" s="116">
        <v>1.1000000000000001</v>
      </c>
      <c r="K10" s="117"/>
      <c r="L10" s="117"/>
      <c r="M10" s="300"/>
      <c r="N10" s="298" t="s">
        <v>132</v>
      </c>
      <c r="O10" s="265" t="s">
        <v>312</v>
      </c>
      <c r="P10" s="265" t="s">
        <v>311</v>
      </c>
    </row>
    <row r="11" spans="1:16" x14ac:dyDescent="0.25">
      <c r="K11" s="128"/>
    </row>
  </sheetData>
  <mergeCells count="1">
    <mergeCell ref="A1:A2"/>
  </mergeCells>
  <hyperlinks>
    <hyperlink ref="O4" r:id="rId1" xr:uid="{F4061F76-C48A-49B0-A095-5B9B68F90C6B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3404"/>
  </sheetPr>
  <dimension ref="A1:P7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80.42578125" style="128" bestFit="1" customWidth="1"/>
    <col min="2" max="13" width="11.7109375" style="122" customWidth="1"/>
    <col min="14" max="14" width="18.7109375" style="128" customWidth="1"/>
    <col min="15" max="15" width="51.85546875" style="128" customWidth="1"/>
    <col min="16" max="16" width="21.7109375" style="128" bestFit="1" customWidth="1"/>
    <col min="17" max="16384" width="8.85546875" style="128"/>
  </cols>
  <sheetData>
    <row r="1" spans="1:16" x14ac:dyDescent="0.25">
      <c r="A1" s="337" t="s">
        <v>53</v>
      </c>
    </row>
    <row r="2" spans="1:16" x14ac:dyDescent="0.25">
      <c r="A2" s="337"/>
    </row>
    <row r="3" spans="1:16" s="122" customFormat="1" x14ac:dyDescent="0.25">
      <c r="A3" s="141" t="s">
        <v>54</v>
      </c>
      <c r="B3" s="141">
        <v>2008</v>
      </c>
      <c r="C3" s="141">
        <v>2009</v>
      </c>
      <c r="D3" s="141">
        <v>2010</v>
      </c>
      <c r="E3" s="141">
        <v>2011</v>
      </c>
      <c r="F3" s="141">
        <v>2012</v>
      </c>
      <c r="G3" s="296">
        <v>2013</v>
      </c>
      <c r="H3" s="296">
        <v>2014</v>
      </c>
      <c r="I3" s="141">
        <v>2015</v>
      </c>
      <c r="J3" s="141">
        <v>2016</v>
      </c>
      <c r="K3" s="141">
        <v>2017</v>
      </c>
      <c r="L3" s="141">
        <v>2018</v>
      </c>
      <c r="M3" s="141">
        <v>2019</v>
      </c>
      <c r="N3" s="141" t="s">
        <v>60</v>
      </c>
      <c r="O3" s="155" t="s">
        <v>61</v>
      </c>
      <c r="P3" s="155" t="s">
        <v>36</v>
      </c>
    </row>
    <row r="4" spans="1:16" ht="30" x14ac:dyDescent="0.25">
      <c r="A4" s="152" t="s">
        <v>104</v>
      </c>
      <c r="B4" s="153">
        <v>25.6</v>
      </c>
      <c r="C4" s="153">
        <v>21.2</v>
      </c>
      <c r="D4" s="153">
        <v>23.3</v>
      </c>
      <c r="E4" s="153">
        <v>23.6</v>
      </c>
      <c r="F4" s="153">
        <v>25.8</v>
      </c>
      <c r="G4" s="153">
        <v>30.5</v>
      </c>
      <c r="H4" s="153">
        <v>30.9</v>
      </c>
      <c r="I4" s="153">
        <v>32.5</v>
      </c>
      <c r="J4" s="153">
        <v>35.299999999999997</v>
      </c>
      <c r="K4" s="153">
        <v>37.5</v>
      </c>
      <c r="L4" s="153">
        <v>40.4</v>
      </c>
      <c r="M4" s="153">
        <v>41.2</v>
      </c>
      <c r="N4" s="114" t="s">
        <v>44</v>
      </c>
      <c r="O4" s="129" t="s">
        <v>79</v>
      </c>
      <c r="P4" s="114" t="s">
        <v>340</v>
      </c>
    </row>
    <row r="5" spans="1:16" ht="30" x14ac:dyDescent="0.25">
      <c r="A5" s="152" t="s">
        <v>55</v>
      </c>
      <c r="B5" s="287">
        <v>0.2</v>
      </c>
      <c r="C5" s="287">
        <v>0.1</v>
      </c>
      <c r="D5" s="287">
        <v>0.2</v>
      </c>
      <c r="E5" s="287">
        <v>0.2</v>
      </c>
      <c r="F5" s="287">
        <v>0.2</v>
      </c>
      <c r="G5" s="287">
        <v>0.2</v>
      </c>
      <c r="H5" s="287">
        <v>0.2</v>
      </c>
      <c r="I5" s="287">
        <v>0.2</v>
      </c>
      <c r="J5" s="287">
        <v>0.2</v>
      </c>
      <c r="K5" s="287">
        <v>0.2</v>
      </c>
      <c r="L5" s="287">
        <v>0.2</v>
      </c>
      <c r="M5" s="287">
        <v>0.2</v>
      </c>
      <c r="N5" s="114" t="s">
        <v>44</v>
      </c>
      <c r="O5" s="129" t="s">
        <v>79</v>
      </c>
      <c r="P5" s="114" t="s">
        <v>340</v>
      </c>
    </row>
    <row r="6" spans="1:16" ht="30" x14ac:dyDescent="0.25">
      <c r="A6" s="152" t="s">
        <v>105</v>
      </c>
      <c r="B6" s="153">
        <v>89.1</v>
      </c>
      <c r="C6" s="153">
        <v>65.900000000000006</v>
      </c>
      <c r="D6" s="153">
        <v>71.900000000000006</v>
      </c>
      <c r="E6" s="153">
        <v>73</v>
      </c>
      <c r="F6" s="153">
        <v>80.8</v>
      </c>
      <c r="G6" s="153">
        <v>90.6</v>
      </c>
      <c r="H6" s="153">
        <v>97.6</v>
      </c>
      <c r="I6" s="153">
        <v>101</v>
      </c>
      <c r="J6" s="153">
        <v>105.3</v>
      </c>
      <c r="K6" s="153">
        <v>112</v>
      </c>
      <c r="L6" s="153">
        <v>120</v>
      </c>
      <c r="M6" s="153">
        <v>117.6</v>
      </c>
      <c r="N6" s="114" t="s">
        <v>44</v>
      </c>
      <c r="O6" s="129" t="s">
        <v>79</v>
      </c>
      <c r="P6" s="114" t="s">
        <v>340</v>
      </c>
    </row>
    <row r="7" spans="1:16" ht="30" x14ac:dyDescent="0.25">
      <c r="A7" s="152" t="s">
        <v>106</v>
      </c>
      <c r="B7" s="153">
        <v>21.2</v>
      </c>
      <c r="C7" s="153">
        <v>16.3</v>
      </c>
      <c r="D7" s="153">
        <v>15.9</v>
      </c>
      <c r="E7" s="153">
        <v>16.3</v>
      </c>
      <c r="F7" s="153">
        <v>16.7</v>
      </c>
      <c r="G7" s="153">
        <v>17.7</v>
      </c>
      <c r="H7" s="153">
        <v>19.399999999999999</v>
      </c>
      <c r="I7" s="153">
        <v>20.399999999999999</v>
      </c>
      <c r="J7" s="153">
        <v>21.1</v>
      </c>
      <c r="K7" s="153">
        <v>22.2</v>
      </c>
      <c r="L7" s="153">
        <v>23.5</v>
      </c>
      <c r="M7" s="153">
        <v>24.6</v>
      </c>
      <c r="N7" s="114" t="s">
        <v>44</v>
      </c>
      <c r="O7" s="40" t="s">
        <v>228</v>
      </c>
      <c r="P7" s="114" t="s">
        <v>340</v>
      </c>
    </row>
    <row r="8" spans="1:16" ht="30" x14ac:dyDescent="0.25">
      <c r="A8" s="190" t="s">
        <v>107</v>
      </c>
      <c r="B8" s="287">
        <v>0.7</v>
      </c>
      <c r="C8" s="287">
        <v>0.7</v>
      </c>
      <c r="D8" s="287">
        <v>0.7</v>
      </c>
      <c r="E8" s="287">
        <v>0.7</v>
      </c>
      <c r="F8" s="287">
        <v>0.7</v>
      </c>
      <c r="G8" s="287">
        <v>0.7</v>
      </c>
      <c r="H8" s="287">
        <v>0.7</v>
      </c>
      <c r="I8" s="287">
        <v>0.7</v>
      </c>
      <c r="J8" s="287">
        <v>0.7</v>
      </c>
      <c r="K8" s="287">
        <v>0.8</v>
      </c>
      <c r="L8" s="287">
        <v>0.8</v>
      </c>
      <c r="M8" s="287">
        <v>0.8</v>
      </c>
      <c r="N8" s="114" t="s">
        <v>44</v>
      </c>
      <c r="O8" s="129" t="s">
        <v>79</v>
      </c>
      <c r="P8" s="114" t="s">
        <v>340</v>
      </c>
    </row>
    <row r="9" spans="1:16" ht="30" x14ac:dyDescent="0.25">
      <c r="A9" s="152" t="s">
        <v>108</v>
      </c>
      <c r="B9" s="153">
        <v>3.7</v>
      </c>
      <c r="C9" s="153">
        <v>4.2</v>
      </c>
      <c r="D9" s="153">
        <v>6.8</v>
      </c>
      <c r="E9" s="153">
        <v>6.7</v>
      </c>
      <c r="F9" s="153">
        <v>8.4</v>
      </c>
      <c r="G9" s="153">
        <v>12.1</v>
      </c>
      <c r="H9" s="153">
        <v>10.9</v>
      </c>
      <c r="I9" s="153">
        <v>11.4</v>
      </c>
      <c r="J9" s="153">
        <v>13.5</v>
      </c>
      <c r="K9" s="153">
        <v>14.5</v>
      </c>
      <c r="L9" s="153">
        <v>16.100000000000001</v>
      </c>
      <c r="M9" s="153">
        <v>15.8</v>
      </c>
      <c r="N9" s="114" t="s">
        <v>44</v>
      </c>
      <c r="O9" s="129" t="s">
        <v>79</v>
      </c>
      <c r="P9" s="114" t="s">
        <v>340</v>
      </c>
    </row>
    <row r="10" spans="1:16" ht="30" x14ac:dyDescent="0.25">
      <c r="A10" s="190" t="s">
        <v>46</v>
      </c>
      <c r="B10" s="105">
        <v>456</v>
      </c>
      <c r="C10" s="105">
        <v>362</v>
      </c>
      <c r="D10" s="105">
        <v>342</v>
      </c>
      <c r="E10" s="105">
        <v>338</v>
      </c>
      <c r="F10" s="105">
        <v>341</v>
      </c>
      <c r="G10" s="105">
        <v>355</v>
      </c>
      <c r="H10" s="105">
        <v>371</v>
      </c>
      <c r="I10" s="105">
        <v>381</v>
      </c>
      <c r="J10" s="105">
        <v>391</v>
      </c>
      <c r="K10" s="105">
        <v>398</v>
      </c>
      <c r="L10" s="105">
        <v>406</v>
      </c>
      <c r="M10" s="105">
        <v>407</v>
      </c>
      <c r="N10" s="127" t="s">
        <v>44</v>
      </c>
      <c r="O10" s="40" t="s">
        <v>228</v>
      </c>
      <c r="P10" s="114" t="s">
        <v>340</v>
      </c>
    </row>
    <row r="11" spans="1:16" x14ac:dyDescent="0.25">
      <c r="A11" s="30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31"/>
      <c r="O11" s="131"/>
      <c r="P11" s="24"/>
    </row>
    <row r="12" spans="1:16" s="122" customFormat="1" x14ac:dyDescent="0.25">
      <c r="A12" s="109" t="s">
        <v>56</v>
      </c>
      <c r="B12" s="10">
        <v>2008</v>
      </c>
      <c r="C12" s="10">
        <v>2009</v>
      </c>
      <c r="D12" s="10">
        <v>2010</v>
      </c>
      <c r="E12" s="10">
        <v>2011</v>
      </c>
      <c r="F12" s="10">
        <v>2012</v>
      </c>
      <c r="G12" s="10">
        <v>2013</v>
      </c>
      <c r="H12" s="10">
        <v>2014</v>
      </c>
      <c r="I12" s="10">
        <v>2015</v>
      </c>
      <c r="J12" s="10">
        <v>2016</v>
      </c>
      <c r="K12" s="10">
        <v>2017</v>
      </c>
      <c r="L12" s="10">
        <v>2018</v>
      </c>
      <c r="M12" s="141">
        <v>2019</v>
      </c>
      <c r="N12" s="10" t="s">
        <v>60</v>
      </c>
      <c r="O12" s="8" t="s">
        <v>61</v>
      </c>
      <c r="P12" s="8" t="s">
        <v>36</v>
      </c>
    </row>
    <row r="13" spans="1:16" ht="30" x14ac:dyDescent="0.25">
      <c r="A13" s="152" t="s">
        <v>109</v>
      </c>
      <c r="B13" s="153">
        <v>51.4</v>
      </c>
      <c r="C13" s="153">
        <v>59.3</v>
      </c>
      <c r="D13" s="153">
        <v>56.3</v>
      </c>
      <c r="E13" s="153">
        <v>53.7</v>
      </c>
      <c r="F13" s="153">
        <v>53</v>
      </c>
      <c r="G13" s="153">
        <v>56.3</v>
      </c>
      <c r="H13" s="153">
        <v>56.7</v>
      </c>
      <c r="I13" s="153">
        <v>59.7</v>
      </c>
      <c r="J13" s="153">
        <v>58.4</v>
      </c>
      <c r="K13" s="153">
        <v>55.2</v>
      </c>
      <c r="L13" s="153">
        <v>59.9</v>
      </c>
      <c r="M13" s="153">
        <v>61.2</v>
      </c>
      <c r="N13" s="114" t="s">
        <v>44</v>
      </c>
      <c r="O13" s="129" t="s">
        <v>79</v>
      </c>
      <c r="P13" s="114" t="s">
        <v>340</v>
      </c>
    </row>
    <row r="14" spans="1:16" ht="30" x14ac:dyDescent="0.25">
      <c r="A14" s="152" t="s">
        <v>57</v>
      </c>
      <c r="B14" s="287">
        <v>0.3</v>
      </c>
      <c r="C14" s="287">
        <v>0.4</v>
      </c>
      <c r="D14" s="287">
        <v>0.4</v>
      </c>
      <c r="E14" s="287">
        <v>0.3</v>
      </c>
      <c r="F14" s="287">
        <v>0.3</v>
      </c>
      <c r="G14" s="287">
        <v>0.3</v>
      </c>
      <c r="H14" s="287">
        <v>0.3</v>
      </c>
      <c r="I14" s="287">
        <v>0.3</v>
      </c>
      <c r="J14" s="287">
        <v>0.3</v>
      </c>
      <c r="K14" s="287">
        <v>0.3</v>
      </c>
      <c r="L14" s="287">
        <v>0.3</v>
      </c>
      <c r="M14" s="287">
        <v>0.3</v>
      </c>
      <c r="N14" s="114" t="s">
        <v>44</v>
      </c>
      <c r="O14" s="129" t="s">
        <v>79</v>
      </c>
      <c r="P14" s="114" t="s">
        <v>340</v>
      </c>
    </row>
    <row r="15" spans="1:16" ht="30" x14ac:dyDescent="0.25">
      <c r="A15" s="152" t="s">
        <v>151</v>
      </c>
      <c r="B15" s="153">
        <v>177.4</v>
      </c>
      <c r="C15" s="153">
        <v>160.5</v>
      </c>
      <c r="D15" s="153">
        <v>169.4</v>
      </c>
      <c r="E15" s="153">
        <v>175.6</v>
      </c>
      <c r="F15" s="153">
        <v>179</v>
      </c>
      <c r="G15" s="153">
        <v>183.8</v>
      </c>
      <c r="H15" s="153">
        <v>184.6</v>
      </c>
      <c r="I15" s="153">
        <v>182.9</v>
      </c>
      <c r="J15" s="153">
        <v>178.9</v>
      </c>
      <c r="K15" s="153">
        <v>180.8</v>
      </c>
      <c r="L15" s="153">
        <v>187.6</v>
      </c>
      <c r="M15" s="153">
        <v>189.3</v>
      </c>
      <c r="N15" s="114" t="s">
        <v>44</v>
      </c>
      <c r="O15" s="129" t="s">
        <v>79</v>
      </c>
      <c r="P15" s="114" t="s">
        <v>340</v>
      </c>
    </row>
    <row r="16" spans="1:16" ht="30" x14ac:dyDescent="0.25">
      <c r="A16" s="190" t="s">
        <v>110</v>
      </c>
      <c r="B16" s="153">
        <v>31.2</v>
      </c>
      <c r="C16" s="153">
        <v>28.5</v>
      </c>
      <c r="D16" s="153">
        <v>28.9</v>
      </c>
      <c r="E16" s="153">
        <v>29.2</v>
      </c>
      <c r="F16" s="153">
        <v>29.1</v>
      </c>
      <c r="G16" s="153">
        <v>29.4</v>
      </c>
      <c r="H16" s="153">
        <v>29.8</v>
      </c>
      <c r="I16" s="153">
        <v>30.2</v>
      </c>
      <c r="J16" s="153">
        <v>30</v>
      </c>
      <c r="K16" s="153">
        <v>30.4</v>
      </c>
      <c r="L16" s="153">
        <v>30.8</v>
      </c>
      <c r="M16" s="153">
        <v>31.6</v>
      </c>
      <c r="N16" s="114" t="s">
        <v>44</v>
      </c>
      <c r="O16" s="40" t="s">
        <v>228</v>
      </c>
      <c r="P16" s="114" t="s">
        <v>340</v>
      </c>
    </row>
    <row r="17" spans="1:16" ht="30" x14ac:dyDescent="0.25">
      <c r="A17" s="152" t="s">
        <v>111</v>
      </c>
      <c r="B17" s="287">
        <v>1.8</v>
      </c>
      <c r="C17" s="287">
        <v>1.9</v>
      </c>
      <c r="D17" s="287">
        <v>1.8</v>
      </c>
      <c r="E17" s="287">
        <v>1.8</v>
      </c>
      <c r="F17" s="287">
        <v>1.8</v>
      </c>
      <c r="G17" s="287">
        <v>1.8</v>
      </c>
      <c r="H17" s="287">
        <v>1.7</v>
      </c>
      <c r="I17" s="287">
        <v>1.7</v>
      </c>
      <c r="J17" s="287">
        <v>1.8</v>
      </c>
      <c r="K17" s="287">
        <v>1.8</v>
      </c>
      <c r="L17" s="287">
        <v>1.9</v>
      </c>
      <c r="M17" s="287">
        <v>1.9</v>
      </c>
      <c r="N17" s="114" t="s">
        <v>44</v>
      </c>
      <c r="O17" s="129" t="s">
        <v>79</v>
      </c>
      <c r="P17" s="114" t="s">
        <v>340</v>
      </c>
    </row>
    <row r="18" spans="1:16" ht="30" x14ac:dyDescent="0.25">
      <c r="A18" s="152" t="s">
        <v>112</v>
      </c>
      <c r="B18" s="153">
        <v>18.3</v>
      </c>
      <c r="C18" s="153">
        <v>28.9</v>
      </c>
      <c r="D18" s="153">
        <v>25.6</v>
      </c>
      <c r="E18" s="153">
        <v>22.7</v>
      </c>
      <c r="F18" s="153">
        <v>22.1</v>
      </c>
      <c r="G18" s="153">
        <v>25.2</v>
      </c>
      <c r="H18" s="153">
        <v>25.3</v>
      </c>
      <c r="I18" s="153">
        <v>27.8</v>
      </c>
      <c r="J18" s="153">
        <v>26.6</v>
      </c>
      <c r="K18" s="153">
        <v>23</v>
      </c>
      <c r="L18" s="153">
        <v>27.3</v>
      </c>
      <c r="M18" s="153">
        <v>27.7</v>
      </c>
      <c r="N18" s="114" t="s">
        <v>44</v>
      </c>
      <c r="O18" s="129" t="s">
        <v>79</v>
      </c>
      <c r="P18" s="114" t="s">
        <v>340</v>
      </c>
    </row>
    <row r="19" spans="1:16" ht="30" x14ac:dyDescent="0.25">
      <c r="A19" s="54" t="s">
        <v>46</v>
      </c>
      <c r="B19" s="105">
        <v>442</v>
      </c>
      <c r="C19" s="105">
        <v>406</v>
      </c>
      <c r="D19" s="105">
        <v>394</v>
      </c>
      <c r="E19" s="105">
        <v>388</v>
      </c>
      <c r="F19" s="105">
        <v>380</v>
      </c>
      <c r="G19" s="105">
        <v>377</v>
      </c>
      <c r="H19" s="105">
        <v>373</v>
      </c>
      <c r="I19" s="105">
        <v>372</v>
      </c>
      <c r="J19" s="105">
        <v>370</v>
      </c>
      <c r="K19" s="105">
        <v>368</v>
      </c>
      <c r="L19" s="105">
        <v>364</v>
      </c>
      <c r="M19" s="105">
        <v>365</v>
      </c>
      <c r="N19" s="127" t="s">
        <v>44</v>
      </c>
      <c r="O19" s="40" t="s">
        <v>228</v>
      </c>
      <c r="P19" s="114" t="s">
        <v>340</v>
      </c>
    </row>
    <row r="20" spans="1:16" x14ac:dyDescent="0.25">
      <c r="A20" s="30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131"/>
      <c r="O20" s="131"/>
      <c r="P20" s="24"/>
    </row>
    <row r="21" spans="1:16" s="122" customFormat="1" x14ac:dyDescent="0.25">
      <c r="A21" s="109" t="s">
        <v>6</v>
      </c>
      <c r="B21" s="10">
        <v>2008</v>
      </c>
      <c r="C21" s="10">
        <v>2009</v>
      </c>
      <c r="D21" s="10">
        <v>2010</v>
      </c>
      <c r="E21" s="10">
        <v>2011</v>
      </c>
      <c r="F21" s="10">
        <v>2012</v>
      </c>
      <c r="G21" s="10">
        <v>2013</v>
      </c>
      <c r="H21" s="10">
        <v>2014</v>
      </c>
      <c r="I21" s="10">
        <v>2015</v>
      </c>
      <c r="J21" s="10">
        <v>2016</v>
      </c>
      <c r="K21" s="10">
        <v>2017</v>
      </c>
      <c r="L21" s="10">
        <v>2018</v>
      </c>
      <c r="M21" s="141">
        <v>2019</v>
      </c>
      <c r="N21" s="10" t="s">
        <v>60</v>
      </c>
      <c r="O21" s="8" t="s">
        <v>61</v>
      </c>
      <c r="P21" s="8" t="s">
        <v>36</v>
      </c>
    </row>
    <row r="22" spans="1:16" x14ac:dyDescent="0.25">
      <c r="A22" s="152" t="s">
        <v>234</v>
      </c>
      <c r="B22" s="153">
        <v>43.613844</v>
      </c>
      <c r="C22" s="153">
        <v>40.436675999999999</v>
      </c>
      <c r="D22" s="153">
        <v>40.436675999999999</v>
      </c>
      <c r="E22" s="153">
        <v>40.436675999999999</v>
      </c>
      <c r="F22" s="153">
        <v>40.436</v>
      </c>
      <c r="G22" s="153">
        <v>41.880842999999999</v>
      </c>
      <c r="H22" s="153">
        <v>41.880842999999999</v>
      </c>
      <c r="I22" s="153">
        <v>44.344999999999999</v>
      </c>
      <c r="J22" s="153">
        <v>62.155999999999999</v>
      </c>
      <c r="K22" s="153">
        <v>64.37</v>
      </c>
      <c r="L22" s="153">
        <v>71.608562000000006</v>
      </c>
      <c r="M22" s="304">
        <v>71.426930999999996</v>
      </c>
      <c r="N22" s="305" t="s">
        <v>174</v>
      </c>
      <c r="O22" s="168" t="s">
        <v>175</v>
      </c>
      <c r="P22" s="114" t="s">
        <v>340</v>
      </c>
    </row>
    <row r="23" spans="1:16" x14ac:dyDescent="0.25">
      <c r="A23" s="152" t="s">
        <v>439</v>
      </c>
      <c r="B23" s="153">
        <v>15.409000000000001</v>
      </c>
      <c r="C23" s="153">
        <v>9.7059999999999995</v>
      </c>
      <c r="D23" s="153">
        <v>11.757</v>
      </c>
      <c r="E23" s="153">
        <v>11.654</v>
      </c>
      <c r="F23" s="153">
        <v>12.327999999999999</v>
      </c>
      <c r="G23" s="153">
        <v>13.198</v>
      </c>
      <c r="H23" s="153">
        <v>13.8</v>
      </c>
      <c r="I23" s="153">
        <v>13.8</v>
      </c>
      <c r="J23" s="153">
        <v>13.8</v>
      </c>
      <c r="K23" s="153">
        <v>14.275</v>
      </c>
      <c r="L23" s="153">
        <v>14.818026</v>
      </c>
      <c r="M23" s="304">
        <v>15.288914999999999</v>
      </c>
      <c r="N23" s="305" t="s">
        <v>174</v>
      </c>
      <c r="O23" s="168" t="s">
        <v>175</v>
      </c>
      <c r="P23" s="114" t="s">
        <v>340</v>
      </c>
    </row>
    <row r="24" spans="1:16" x14ac:dyDescent="0.25">
      <c r="A24" s="152" t="s">
        <v>210</v>
      </c>
      <c r="B24" s="153">
        <v>380.50884400000001</v>
      </c>
      <c r="C24" s="153">
        <v>332.52767599999999</v>
      </c>
      <c r="D24" s="153">
        <v>376.57167600000002</v>
      </c>
      <c r="E24" s="153">
        <v>395.14067599999998</v>
      </c>
      <c r="F24" s="153">
        <v>387.512</v>
      </c>
      <c r="G24" s="153">
        <v>396.81784299999998</v>
      </c>
      <c r="H24" s="153">
        <v>398.69275099999999</v>
      </c>
      <c r="I24" s="153">
        <v>399.02341200000001</v>
      </c>
      <c r="J24" s="153">
        <v>436.63200000000001</v>
      </c>
      <c r="K24" s="153">
        <v>436.69137799999999</v>
      </c>
      <c r="L24" s="153">
        <v>464.118154</v>
      </c>
      <c r="M24" s="304">
        <v>459.12887899999998</v>
      </c>
      <c r="N24" s="305" t="s">
        <v>174</v>
      </c>
      <c r="O24" s="168" t="s">
        <v>175</v>
      </c>
      <c r="P24" s="114" t="s">
        <v>340</v>
      </c>
    </row>
    <row r="25" spans="1:16" x14ac:dyDescent="0.25">
      <c r="A25" s="152" t="s">
        <v>212</v>
      </c>
      <c r="B25" s="153">
        <v>72.869280000000003</v>
      </c>
      <c r="C25" s="153">
        <v>54.276000000000003</v>
      </c>
      <c r="D25" s="153">
        <v>60.013399999999997</v>
      </c>
      <c r="E25" s="153">
        <v>63.1738</v>
      </c>
      <c r="F25" s="153">
        <v>67.474000000000004</v>
      </c>
      <c r="G25" s="153">
        <v>71.114999999999995</v>
      </c>
      <c r="H25" s="153">
        <v>75.833299999999994</v>
      </c>
      <c r="I25" s="153">
        <v>76.361999999999995</v>
      </c>
      <c r="J25" s="153">
        <v>78.165000000000006</v>
      </c>
      <c r="K25" s="153">
        <v>80.373999999999995</v>
      </c>
      <c r="L25" s="153">
        <v>81.997600000000006</v>
      </c>
      <c r="M25" s="304">
        <v>82.471699999999998</v>
      </c>
      <c r="N25" s="305" t="s">
        <v>174</v>
      </c>
      <c r="O25" s="168" t="s">
        <v>175</v>
      </c>
      <c r="P25" s="114" t="s">
        <v>340</v>
      </c>
    </row>
    <row r="26" spans="1:16" x14ac:dyDescent="0.25">
      <c r="A26" s="152" t="s">
        <v>213</v>
      </c>
      <c r="B26" s="153">
        <v>35.176450000000003</v>
      </c>
      <c r="C26" s="153">
        <v>33.965789000000001</v>
      </c>
      <c r="D26" s="153">
        <v>32.192279999999997</v>
      </c>
      <c r="E26" s="153">
        <v>31.649823000000001</v>
      </c>
      <c r="F26" s="153">
        <v>31.059000000000001</v>
      </c>
      <c r="G26" s="153">
        <v>33.062390000000001</v>
      </c>
      <c r="H26" s="153">
        <v>35.059539999999998</v>
      </c>
      <c r="I26" s="153">
        <v>35.258505</v>
      </c>
      <c r="J26" s="153">
        <v>35.95673</v>
      </c>
      <c r="K26" s="153">
        <v>36.20091</v>
      </c>
      <c r="L26" s="153">
        <v>34.244962000000001</v>
      </c>
      <c r="M26" s="304">
        <v>34.353377000000002</v>
      </c>
      <c r="N26" s="305" t="s">
        <v>174</v>
      </c>
      <c r="O26" s="168" t="s">
        <v>175</v>
      </c>
      <c r="P26" s="114" t="s">
        <v>340</v>
      </c>
    </row>
    <row r="27" spans="1:16" x14ac:dyDescent="0.25">
      <c r="A27" s="152" t="s">
        <v>360</v>
      </c>
      <c r="B27" s="153">
        <f>+B22*1.38</f>
        <v>60.187104719999994</v>
      </c>
      <c r="C27" s="153">
        <f t="shared" ref="C27:M27" si="0">+C22*1.38</f>
        <v>55.802612879999991</v>
      </c>
      <c r="D27" s="153">
        <f t="shared" si="0"/>
        <v>55.802612879999991</v>
      </c>
      <c r="E27" s="153">
        <f t="shared" si="0"/>
        <v>55.802612879999991</v>
      </c>
      <c r="F27" s="153">
        <f t="shared" si="0"/>
        <v>55.801679999999998</v>
      </c>
      <c r="G27" s="153">
        <f t="shared" si="0"/>
        <v>57.795563339999994</v>
      </c>
      <c r="H27" s="153">
        <f t="shared" si="0"/>
        <v>57.795563339999994</v>
      </c>
      <c r="I27" s="153">
        <f t="shared" si="0"/>
        <v>61.196099999999994</v>
      </c>
      <c r="J27" s="153">
        <f t="shared" si="0"/>
        <v>85.775279999999995</v>
      </c>
      <c r="K27" s="153">
        <f t="shared" si="0"/>
        <v>88.830600000000004</v>
      </c>
      <c r="L27" s="153">
        <f t="shared" si="0"/>
        <v>98.819815559999995</v>
      </c>
      <c r="M27" s="153">
        <f t="shared" si="0"/>
        <v>98.569164779999994</v>
      </c>
      <c r="N27" s="120"/>
      <c r="O27" s="120"/>
      <c r="P27" s="114" t="s">
        <v>340</v>
      </c>
    </row>
    <row r="28" spans="1:16" x14ac:dyDescent="0.25">
      <c r="A28" s="152" t="s">
        <v>361</v>
      </c>
      <c r="B28" s="153">
        <f>+B23*1.48</f>
        <v>22.805320000000002</v>
      </c>
      <c r="C28" s="153">
        <f t="shared" ref="C28:M28" si="1">+C23*1.48</f>
        <v>14.364879999999999</v>
      </c>
      <c r="D28" s="153">
        <f t="shared" si="1"/>
        <v>17.400359999999999</v>
      </c>
      <c r="E28" s="153">
        <f t="shared" si="1"/>
        <v>17.247920000000001</v>
      </c>
      <c r="F28" s="153">
        <f t="shared" si="1"/>
        <v>18.245439999999999</v>
      </c>
      <c r="G28" s="153">
        <f t="shared" si="1"/>
        <v>19.53304</v>
      </c>
      <c r="H28" s="153">
        <f t="shared" si="1"/>
        <v>20.423999999999999</v>
      </c>
      <c r="I28" s="153">
        <f t="shared" si="1"/>
        <v>20.423999999999999</v>
      </c>
      <c r="J28" s="153">
        <f t="shared" si="1"/>
        <v>20.423999999999999</v>
      </c>
      <c r="K28" s="153">
        <f t="shared" si="1"/>
        <v>21.126999999999999</v>
      </c>
      <c r="L28" s="153">
        <f t="shared" si="1"/>
        <v>21.930678480000001</v>
      </c>
      <c r="M28" s="153">
        <f t="shared" si="1"/>
        <v>22.627594199999997</v>
      </c>
      <c r="N28" s="120"/>
      <c r="O28" s="120"/>
      <c r="P28" s="114" t="s">
        <v>340</v>
      </c>
    </row>
    <row r="29" spans="1:16" x14ac:dyDescent="0.25">
      <c r="A29" s="152" t="s">
        <v>362</v>
      </c>
      <c r="B29" s="113">
        <f>+B24*1.43</f>
        <v>544.12764691999996</v>
      </c>
      <c r="C29" s="113">
        <f t="shared" ref="C29:M29" si="2">+C24*1.43</f>
        <v>475.51457667999995</v>
      </c>
      <c r="D29" s="113">
        <f t="shared" si="2"/>
        <v>538.49749668000004</v>
      </c>
      <c r="E29" s="113">
        <f t="shared" si="2"/>
        <v>565.05116667999994</v>
      </c>
      <c r="F29" s="113">
        <f t="shared" si="2"/>
        <v>554.14215999999999</v>
      </c>
      <c r="G29" s="113">
        <f t="shared" si="2"/>
        <v>567.44951548999995</v>
      </c>
      <c r="H29" s="113">
        <f t="shared" si="2"/>
        <v>570.13063392999993</v>
      </c>
      <c r="I29" s="113">
        <f t="shared" si="2"/>
        <v>570.60347916000001</v>
      </c>
      <c r="J29" s="113">
        <f t="shared" si="2"/>
        <v>624.38375999999994</v>
      </c>
      <c r="K29" s="113">
        <f t="shared" si="2"/>
        <v>624.46867053999995</v>
      </c>
      <c r="L29" s="113">
        <f t="shared" si="2"/>
        <v>663.68896022000001</v>
      </c>
      <c r="M29" s="113">
        <f t="shared" si="2"/>
        <v>656.55429697</v>
      </c>
      <c r="N29" s="120"/>
      <c r="O29" s="120"/>
      <c r="P29" s="114" t="s">
        <v>340</v>
      </c>
    </row>
    <row r="30" spans="1:16" x14ac:dyDescent="0.25">
      <c r="A30" s="152" t="s">
        <v>363</v>
      </c>
      <c r="B30" s="113">
        <f>+B25*1.82</f>
        <v>132.62208960000001</v>
      </c>
      <c r="C30" s="113">
        <f t="shared" ref="C30:M30" si="3">+C25*1.82</f>
        <v>98.782320000000013</v>
      </c>
      <c r="D30" s="113">
        <f t="shared" si="3"/>
        <v>109.224388</v>
      </c>
      <c r="E30" s="113">
        <f t="shared" si="3"/>
        <v>114.976316</v>
      </c>
      <c r="F30" s="113">
        <f t="shared" si="3"/>
        <v>122.80268000000001</v>
      </c>
      <c r="G30" s="113">
        <f t="shared" si="3"/>
        <v>129.42929999999998</v>
      </c>
      <c r="H30" s="113">
        <f t="shared" si="3"/>
        <v>138.016606</v>
      </c>
      <c r="I30" s="113">
        <f t="shared" si="3"/>
        <v>138.97883999999999</v>
      </c>
      <c r="J30" s="113">
        <f t="shared" si="3"/>
        <v>142.26030000000003</v>
      </c>
      <c r="K30" s="113">
        <f t="shared" si="3"/>
        <v>146.28067999999999</v>
      </c>
      <c r="L30" s="113">
        <f t="shared" si="3"/>
        <v>149.23563200000001</v>
      </c>
      <c r="M30" s="113">
        <f t="shared" si="3"/>
        <v>150.09849400000002</v>
      </c>
      <c r="N30" s="120"/>
      <c r="O30" s="120"/>
      <c r="P30" s="114" t="s">
        <v>340</v>
      </c>
    </row>
    <row r="31" spans="1:16" x14ac:dyDescent="0.25">
      <c r="A31" s="152" t="s">
        <v>364</v>
      </c>
      <c r="B31" s="113">
        <f>+B26*1.3</f>
        <v>45.729385000000008</v>
      </c>
      <c r="C31" s="113">
        <f t="shared" ref="C31:M31" si="4">+C26*1.3</f>
        <v>44.155525700000005</v>
      </c>
      <c r="D31" s="113">
        <f t="shared" si="4"/>
        <v>41.849964</v>
      </c>
      <c r="E31" s="113">
        <f t="shared" si="4"/>
        <v>41.1447699</v>
      </c>
      <c r="F31" s="113">
        <f t="shared" si="4"/>
        <v>40.3767</v>
      </c>
      <c r="G31" s="113">
        <f t="shared" si="4"/>
        <v>42.981107000000002</v>
      </c>
      <c r="H31" s="113">
        <f t="shared" si="4"/>
        <v>45.577401999999999</v>
      </c>
      <c r="I31" s="113">
        <f t="shared" si="4"/>
        <v>45.836056499999998</v>
      </c>
      <c r="J31" s="113">
        <f t="shared" si="4"/>
        <v>46.743749000000001</v>
      </c>
      <c r="K31" s="113">
        <f t="shared" si="4"/>
        <v>47.061183</v>
      </c>
      <c r="L31" s="113">
        <f t="shared" si="4"/>
        <v>44.518450600000001</v>
      </c>
      <c r="M31" s="113">
        <f t="shared" si="4"/>
        <v>44.659390100000003</v>
      </c>
      <c r="N31" s="120"/>
      <c r="O31" s="120"/>
      <c r="P31" s="114" t="s">
        <v>340</v>
      </c>
    </row>
    <row r="32" spans="1:16" x14ac:dyDescent="0.25">
      <c r="A32" s="152" t="s">
        <v>214</v>
      </c>
      <c r="B32" s="304">
        <v>52.898853000000003</v>
      </c>
      <c r="C32" s="304">
        <v>49.045971999999999</v>
      </c>
      <c r="D32" s="304">
        <v>50.905938999999996</v>
      </c>
      <c r="E32" s="304">
        <v>51.114621999999997</v>
      </c>
      <c r="F32" s="304">
        <v>50.200530000000001</v>
      </c>
      <c r="G32" s="304">
        <v>49.055100000000003</v>
      </c>
      <c r="H32" s="304">
        <v>50.106639999999999</v>
      </c>
      <c r="I32" s="304">
        <v>49.368209999999998</v>
      </c>
      <c r="J32" s="304">
        <v>49.53443</v>
      </c>
      <c r="K32" s="304">
        <v>49.247515999999997</v>
      </c>
      <c r="L32" s="304">
        <v>53.233455999999997</v>
      </c>
      <c r="M32" s="304">
        <v>52.061998000000003</v>
      </c>
      <c r="N32" s="305" t="s">
        <v>174</v>
      </c>
      <c r="O32" s="168" t="s">
        <v>175</v>
      </c>
      <c r="P32" s="114" t="s">
        <v>340</v>
      </c>
    </row>
    <row r="33" spans="1:16" x14ac:dyDescent="0.25">
      <c r="A33" s="152" t="s">
        <v>235</v>
      </c>
      <c r="B33" s="153">
        <v>80.178381999999999</v>
      </c>
      <c r="C33" s="153">
        <v>71.355455000000006</v>
      </c>
      <c r="D33" s="153">
        <v>75.772845000000004</v>
      </c>
      <c r="E33" s="153">
        <v>76.430822000000006</v>
      </c>
      <c r="F33" s="153">
        <v>74.492000000000004</v>
      </c>
      <c r="G33" s="153">
        <v>71.732298</v>
      </c>
      <c r="H33" s="153">
        <v>73.093000000000004</v>
      </c>
      <c r="I33" s="153">
        <v>72.397000000000006</v>
      </c>
      <c r="J33" s="153">
        <v>71.902238999999994</v>
      </c>
      <c r="K33" s="153">
        <v>72.044539</v>
      </c>
      <c r="L33" s="153">
        <v>70.891067000000007</v>
      </c>
      <c r="M33" s="304">
        <v>68.156809999999993</v>
      </c>
      <c r="N33" s="305" t="s">
        <v>174</v>
      </c>
      <c r="O33" s="168" t="s">
        <v>175</v>
      </c>
      <c r="P33" s="114" t="s">
        <v>340</v>
      </c>
    </row>
    <row r="34" spans="1:16" x14ac:dyDescent="0.25">
      <c r="A34" s="152" t="s">
        <v>211</v>
      </c>
      <c r="B34" s="117"/>
      <c r="C34" s="117"/>
      <c r="D34" s="117"/>
      <c r="E34" s="117"/>
      <c r="F34" s="153">
        <v>3.4740000000000002</v>
      </c>
      <c r="G34" s="153">
        <v>4.7039999999999997</v>
      </c>
      <c r="H34" s="153">
        <v>5.9470000000000001</v>
      </c>
      <c r="I34" s="153">
        <v>6.5170000000000003</v>
      </c>
      <c r="J34" s="153">
        <v>6.3929999999999998</v>
      </c>
      <c r="K34" s="153">
        <v>6.9</v>
      </c>
      <c r="L34" s="153">
        <v>7.4683609999999998</v>
      </c>
      <c r="M34" s="304">
        <v>8.5927129999999998</v>
      </c>
      <c r="N34" s="305" t="s">
        <v>174</v>
      </c>
      <c r="O34" s="168" t="s">
        <v>175</v>
      </c>
      <c r="P34" s="114" t="s">
        <v>340</v>
      </c>
    </row>
    <row r="35" spans="1:16" x14ac:dyDescent="0.25">
      <c r="A35" s="152" t="s">
        <v>440</v>
      </c>
      <c r="B35" s="153">
        <v>24.326145</v>
      </c>
      <c r="C35" s="153">
        <v>17.122207</v>
      </c>
      <c r="D35" s="153">
        <v>19.540624000000001</v>
      </c>
      <c r="E35" s="153">
        <v>19.524853</v>
      </c>
      <c r="F35" s="153">
        <v>20.750095999999999</v>
      </c>
      <c r="G35" s="153">
        <v>22.951174999999999</v>
      </c>
      <c r="H35" s="153">
        <v>24.613015999999998</v>
      </c>
      <c r="I35" s="153">
        <v>23.684847000000001</v>
      </c>
      <c r="J35" s="153">
        <v>24.078119000000001</v>
      </c>
      <c r="K35" s="153">
        <v>24.938438999999999</v>
      </c>
      <c r="L35" s="153">
        <v>28.867830000000001</v>
      </c>
      <c r="M35" s="304">
        <v>25.373839</v>
      </c>
      <c r="N35" s="305" t="s">
        <v>174</v>
      </c>
      <c r="O35" s="168" t="s">
        <v>175</v>
      </c>
      <c r="P35" s="114" t="s">
        <v>340</v>
      </c>
    </row>
    <row r="36" spans="1:16" x14ac:dyDescent="0.25">
      <c r="A36" s="152" t="s">
        <v>441</v>
      </c>
      <c r="B36" s="153">
        <v>21.257016</v>
      </c>
      <c r="C36" s="153">
        <v>19.115033</v>
      </c>
      <c r="D36" s="153">
        <v>22.862099000000001</v>
      </c>
      <c r="E36" s="153">
        <v>25.208741</v>
      </c>
      <c r="F36" s="153">
        <v>25.527652</v>
      </c>
      <c r="G36" s="153">
        <v>26.509537000000002</v>
      </c>
      <c r="H36" s="153">
        <v>27.151489999999999</v>
      </c>
      <c r="I36" s="153">
        <v>25.083577999999999</v>
      </c>
      <c r="J36" s="153">
        <v>24.602525</v>
      </c>
      <c r="K36" s="153">
        <v>27.049541999999999</v>
      </c>
      <c r="L36" s="153">
        <v>28.270085999999999</v>
      </c>
      <c r="M36" s="153">
        <v>24.422187000000001</v>
      </c>
      <c r="N36" s="114" t="s">
        <v>174</v>
      </c>
      <c r="O36" s="115" t="s">
        <v>175</v>
      </c>
      <c r="P36" s="114" t="s">
        <v>340</v>
      </c>
    </row>
    <row r="37" spans="1:16" x14ac:dyDescent="0.2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6" x14ac:dyDescent="0.25">
      <c r="A38" s="28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306"/>
      <c r="O38" s="307"/>
      <c r="P38" s="306"/>
    </row>
    <row r="39" spans="1:16" x14ac:dyDescent="0.25">
      <c r="A39" s="28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306"/>
      <c r="O39" s="307"/>
      <c r="P39" s="306"/>
    </row>
    <row r="40" spans="1:16" x14ac:dyDescent="0.25">
      <c r="A40" s="28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306"/>
      <c r="O40" s="307"/>
      <c r="P40" s="306"/>
    </row>
    <row r="41" spans="1:16" x14ac:dyDescent="0.25">
      <c r="A41" s="28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306"/>
      <c r="O41" s="307"/>
      <c r="P41" s="306"/>
    </row>
    <row r="42" spans="1:16" x14ac:dyDescent="0.25">
      <c r="A42" s="28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306"/>
      <c r="O42" s="307"/>
      <c r="P42" s="306"/>
    </row>
    <row r="60" spans="12:14" x14ac:dyDescent="0.25">
      <c r="L60"/>
      <c r="M60"/>
      <c r="N60"/>
    </row>
    <row r="61" spans="12:14" x14ac:dyDescent="0.25">
      <c r="L61"/>
      <c r="M61"/>
      <c r="N61"/>
    </row>
    <row r="62" spans="12:14" x14ac:dyDescent="0.25">
      <c r="L62"/>
      <c r="M62"/>
      <c r="N62"/>
    </row>
    <row r="63" spans="12:14" x14ac:dyDescent="0.25">
      <c r="L63"/>
      <c r="M63"/>
      <c r="N63"/>
    </row>
    <row r="64" spans="12:14" x14ac:dyDescent="0.25">
      <c r="L64"/>
      <c r="M64"/>
      <c r="N64"/>
    </row>
    <row r="65" spans="12:14" x14ac:dyDescent="0.25">
      <c r="L65"/>
      <c r="M65"/>
      <c r="N65"/>
    </row>
    <row r="66" spans="12:14" x14ac:dyDescent="0.25">
      <c r="L66"/>
      <c r="M66"/>
      <c r="N66"/>
    </row>
    <row r="67" spans="12:14" x14ac:dyDescent="0.25">
      <c r="L67"/>
      <c r="M67"/>
      <c r="N67"/>
    </row>
    <row r="68" spans="12:14" x14ac:dyDescent="0.25">
      <c r="L68"/>
      <c r="M68"/>
      <c r="N68"/>
    </row>
    <row r="69" spans="12:14" x14ac:dyDescent="0.25">
      <c r="L69"/>
      <c r="M69"/>
      <c r="N69"/>
    </row>
    <row r="70" spans="12:14" x14ac:dyDescent="0.25">
      <c r="L70"/>
      <c r="M70"/>
      <c r="N70"/>
    </row>
    <row r="71" spans="12:14" x14ac:dyDescent="0.25">
      <c r="L71"/>
      <c r="M71"/>
      <c r="N71"/>
    </row>
  </sheetData>
  <mergeCells count="1">
    <mergeCell ref="A1:A2"/>
  </mergeCells>
  <hyperlinks>
    <hyperlink ref="O4" r:id="rId1" location="reqid=51&amp;step=2&amp;isuri=1" xr:uid="{6A9D9D49-CAC8-4C36-8781-E0B4DAC490EF}"/>
    <hyperlink ref="O6" r:id="rId2" location="reqid=51&amp;step=2&amp;isuri=1" xr:uid="{3EA86F89-2775-4203-AA2C-6B30092A748C}"/>
    <hyperlink ref="O15" r:id="rId3" location="reqid=51&amp;step=2&amp;isuri=1" xr:uid="{0340DA35-6532-4F45-B700-E2E4B607E9D5}"/>
    <hyperlink ref="O22" r:id="rId4" location="data/FO" xr:uid="{FD2C12FC-B900-43A9-8A19-0D8B42AEBE84}"/>
    <hyperlink ref="O23" r:id="rId5" location="data/FO" xr:uid="{893C74C4-ADCC-4B99-B34B-CC656A0BD763}"/>
    <hyperlink ref="O24" r:id="rId6" location="data/FO" xr:uid="{5DEB83B7-6731-4DB6-A431-9D4D09F434C2}"/>
    <hyperlink ref="O34" r:id="rId7" location="data/FO" xr:uid="{F60DC30D-ABDD-40B1-854E-9CE1B406184A}"/>
    <hyperlink ref="O25" r:id="rId8" location="data/FO" xr:uid="{AC0CC1F6-137B-49FC-96C1-CE3C1B4DFCCE}"/>
    <hyperlink ref="O26" r:id="rId9" location="data/FO" xr:uid="{86E7DD73-951E-46CF-8F9C-1F61D943344E}"/>
    <hyperlink ref="O32" r:id="rId10" location="data/FO" xr:uid="{AD05E919-9A65-42A2-AEEA-87A10C1F5C02}"/>
    <hyperlink ref="O33" r:id="rId11" location="data/FO" xr:uid="{2F07A493-80A5-4ED0-AAFA-6537022A5EBC}"/>
    <hyperlink ref="O35" r:id="rId12" location="data/FO" xr:uid="{85E8B7AA-3835-4155-9A63-C081671DFB4A}"/>
    <hyperlink ref="O36" r:id="rId13" location="data/FO" xr:uid="{2EFF6399-BB2A-4749-AA82-81B33FEE3431}"/>
    <hyperlink ref="O7" r:id="rId14" xr:uid="{B90DD4AE-482F-4173-B76B-08327BB417E0}"/>
    <hyperlink ref="O10" r:id="rId15" xr:uid="{220E9B1B-B8A4-4C2E-A574-5F8E108B9DCB}"/>
    <hyperlink ref="O16" r:id="rId16" xr:uid="{871A7B96-B7BA-4A8A-B0FA-69A532EF6729}"/>
    <hyperlink ref="O19" r:id="rId17" xr:uid="{26CE1B42-E79E-431A-BF5B-F7958BFB71C0}"/>
  </hyperlinks>
  <pageMargins left="0.7" right="0.7" top="0.75" bottom="0.75" header="0.3" footer="0.3"/>
  <pageSetup orientation="portrait" r:id="rId1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50A1-DEFD-4C05-BF4F-8BC06BFB7D8E}">
  <sheetPr>
    <tabColor rgb="FFC00000"/>
  </sheetPr>
  <dimension ref="A1:V50"/>
  <sheetViews>
    <sheetView zoomScale="85" zoomScaleNormal="85" workbookViewId="0">
      <selection sqref="A1:A2"/>
    </sheetView>
  </sheetViews>
  <sheetFormatPr defaultRowHeight="15" x14ac:dyDescent="0.25"/>
  <cols>
    <col min="1" max="1" width="37.5703125" bestFit="1" customWidth="1"/>
    <col min="14" max="14" width="13.7109375" customWidth="1"/>
    <col min="15" max="15" width="60.140625" bestFit="1" customWidth="1"/>
    <col min="16" max="16" width="21.5703125" customWidth="1"/>
    <col min="17" max="17" width="20" customWidth="1"/>
  </cols>
  <sheetData>
    <row r="1" spans="1:16" s="128" customFormat="1" x14ac:dyDescent="0.25">
      <c r="A1" s="339" t="s">
        <v>365</v>
      </c>
    </row>
    <row r="2" spans="1:16" s="128" customFormat="1" x14ac:dyDescent="0.25">
      <c r="A2" s="340"/>
    </row>
    <row r="3" spans="1:16" s="1" customFormat="1" x14ac:dyDescent="0.25">
      <c r="A3" s="1" t="s">
        <v>442</v>
      </c>
      <c r="B3" s="308">
        <v>2008</v>
      </c>
      <c r="C3" s="308">
        <v>2009</v>
      </c>
      <c r="D3" s="308">
        <v>2010</v>
      </c>
      <c r="E3" s="308">
        <v>2011</v>
      </c>
      <c r="F3" s="308">
        <v>2012</v>
      </c>
      <c r="G3" s="308">
        <v>2013</v>
      </c>
      <c r="H3" s="308">
        <v>2014</v>
      </c>
      <c r="I3" s="308">
        <v>2015</v>
      </c>
      <c r="J3" s="308">
        <v>2016</v>
      </c>
      <c r="K3" s="308">
        <v>2017</v>
      </c>
      <c r="L3" s="308">
        <v>2018</v>
      </c>
      <c r="M3" s="308">
        <v>2019</v>
      </c>
      <c r="N3" s="155" t="s">
        <v>72</v>
      </c>
      <c r="O3" s="155" t="s">
        <v>73</v>
      </c>
      <c r="P3" s="155" t="s">
        <v>36</v>
      </c>
    </row>
    <row r="4" spans="1:16" s="1" customFormat="1" x14ac:dyDescent="0.25">
      <c r="A4" s="308" t="s">
        <v>295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155"/>
      <c r="O4" s="155"/>
      <c r="P4" s="155"/>
    </row>
    <row r="5" spans="1:16" s="195" customFormat="1" x14ac:dyDescent="0.25">
      <c r="A5" s="309" t="s">
        <v>0</v>
      </c>
      <c r="B5" s="309">
        <v>315</v>
      </c>
      <c r="C5" s="309">
        <v>305</v>
      </c>
      <c r="D5" s="309">
        <v>269</v>
      </c>
      <c r="E5" s="309">
        <v>193</v>
      </c>
      <c r="F5" s="309">
        <v>176</v>
      </c>
      <c r="G5" s="309">
        <v>173</v>
      </c>
      <c r="H5" s="309">
        <v>180</v>
      </c>
      <c r="I5" s="309">
        <v>164</v>
      </c>
      <c r="J5" s="309">
        <v>117</v>
      </c>
      <c r="K5" s="309">
        <v>126</v>
      </c>
      <c r="L5" s="309">
        <v>121</v>
      </c>
      <c r="M5" s="309">
        <v>118</v>
      </c>
      <c r="N5" s="309" t="s">
        <v>15</v>
      </c>
      <c r="O5" s="183" t="s">
        <v>303</v>
      </c>
      <c r="P5" s="114" t="s">
        <v>340</v>
      </c>
    </row>
    <row r="6" spans="1:16" s="195" customFormat="1" x14ac:dyDescent="0.25">
      <c r="A6" s="309" t="s">
        <v>297</v>
      </c>
      <c r="B6" s="309">
        <v>4</v>
      </c>
      <c r="C6" s="309">
        <v>4</v>
      </c>
      <c r="D6" s="309">
        <v>3</v>
      </c>
      <c r="E6" s="309">
        <v>2</v>
      </c>
      <c r="F6" s="309">
        <v>5</v>
      </c>
      <c r="G6" s="309">
        <v>2</v>
      </c>
      <c r="H6" s="309">
        <v>4</v>
      </c>
      <c r="I6" s="309">
        <v>0</v>
      </c>
      <c r="J6" s="309">
        <v>2</v>
      </c>
      <c r="K6" s="309">
        <v>0</v>
      </c>
      <c r="L6" s="309">
        <v>2</v>
      </c>
      <c r="M6" s="309">
        <v>1</v>
      </c>
      <c r="N6" s="309" t="s">
        <v>15</v>
      </c>
      <c r="O6" s="183" t="s">
        <v>303</v>
      </c>
      <c r="P6" s="114" t="s">
        <v>340</v>
      </c>
    </row>
    <row r="7" spans="1:16" s="195" customFormat="1" x14ac:dyDescent="0.25">
      <c r="A7" s="309" t="s">
        <v>296</v>
      </c>
      <c r="B7" s="309">
        <v>103</v>
      </c>
      <c r="C7" s="309">
        <v>102</v>
      </c>
      <c r="D7" s="309">
        <v>99</v>
      </c>
      <c r="E7" s="309">
        <v>67</v>
      </c>
      <c r="F7" s="309">
        <v>57</v>
      </c>
      <c r="G7" s="309">
        <v>49</v>
      </c>
      <c r="H7" s="309">
        <v>56</v>
      </c>
      <c r="I7" s="309">
        <v>29</v>
      </c>
      <c r="J7" s="309">
        <v>17</v>
      </c>
      <c r="K7" s="309">
        <v>17</v>
      </c>
      <c r="L7" s="309">
        <v>22</v>
      </c>
      <c r="M7" s="309">
        <v>27</v>
      </c>
      <c r="N7" s="309" t="s">
        <v>15</v>
      </c>
      <c r="O7" s="183" t="s">
        <v>303</v>
      </c>
      <c r="P7" s="114" t="s">
        <v>340</v>
      </c>
    </row>
    <row r="8" spans="1:16" s="195" customFormat="1" x14ac:dyDescent="0.25">
      <c r="A8" s="309" t="s">
        <v>298</v>
      </c>
      <c r="B8" s="309">
        <v>1</v>
      </c>
      <c r="C8" s="309">
        <v>2</v>
      </c>
      <c r="D8" s="309">
        <v>2</v>
      </c>
      <c r="E8" s="309">
        <v>1</v>
      </c>
      <c r="F8" s="309">
        <v>2</v>
      </c>
      <c r="G8" s="309">
        <v>0</v>
      </c>
      <c r="H8" s="309">
        <v>1</v>
      </c>
      <c r="I8" s="309">
        <v>0</v>
      </c>
      <c r="J8" s="309">
        <v>0</v>
      </c>
      <c r="K8" s="309">
        <v>2</v>
      </c>
      <c r="L8" s="309">
        <v>0</v>
      </c>
      <c r="M8" s="309">
        <v>1</v>
      </c>
      <c r="N8" s="309" t="s">
        <v>15</v>
      </c>
      <c r="O8" s="183" t="s">
        <v>303</v>
      </c>
      <c r="P8" s="114" t="s">
        <v>340</v>
      </c>
    </row>
    <row r="9" spans="1:16" s="195" customFormat="1" x14ac:dyDescent="0.25">
      <c r="A9" s="309" t="s">
        <v>301</v>
      </c>
      <c r="B9" s="309">
        <v>0</v>
      </c>
      <c r="C9" s="309">
        <v>0</v>
      </c>
      <c r="D9" s="309">
        <v>0</v>
      </c>
      <c r="E9" s="309">
        <v>0</v>
      </c>
      <c r="F9" s="309">
        <v>0</v>
      </c>
      <c r="G9" s="309">
        <v>0</v>
      </c>
      <c r="H9" s="309">
        <v>0</v>
      </c>
      <c r="I9" s="309">
        <v>0</v>
      </c>
      <c r="J9" s="309">
        <v>0</v>
      </c>
      <c r="K9" s="309">
        <v>1</v>
      </c>
      <c r="L9" s="309">
        <v>0</v>
      </c>
      <c r="M9" s="309">
        <v>0</v>
      </c>
      <c r="N9" s="309" t="s">
        <v>15</v>
      </c>
      <c r="O9" s="183" t="s">
        <v>303</v>
      </c>
      <c r="P9" s="114" t="s">
        <v>340</v>
      </c>
    </row>
    <row r="10" spans="1:16" s="195" customFormat="1" x14ac:dyDescent="0.25">
      <c r="A10" s="309" t="s">
        <v>302</v>
      </c>
      <c r="B10" s="309">
        <v>2</v>
      </c>
      <c r="C10" s="309">
        <v>6</v>
      </c>
      <c r="D10" s="309">
        <v>4</v>
      </c>
      <c r="E10" s="309">
        <v>3</v>
      </c>
      <c r="F10" s="309">
        <v>4</v>
      </c>
      <c r="G10" s="309">
        <v>5</v>
      </c>
      <c r="H10" s="309">
        <v>4</v>
      </c>
      <c r="I10" s="309">
        <v>0</v>
      </c>
      <c r="J10" s="309">
        <v>2</v>
      </c>
      <c r="K10" s="309">
        <v>0</v>
      </c>
      <c r="L10" s="309">
        <v>0</v>
      </c>
      <c r="M10" s="309">
        <v>3</v>
      </c>
      <c r="N10" s="309" t="s">
        <v>15</v>
      </c>
      <c r="O10" s="183" t="s">
        <v>303</v>
      </c>
      <c r="P10" s="114" t="s">
        <v>340</v>
      </c>
    </row>
    <row r="11" spans="1:16" s="195" customFormat="1" x14ac:dyDescent="0.25">
      <c r="A11" s="309" t="s">
        <v>299</v>
      </c>
      <c r="B11" s="309">
        <v>1</v>
      </c>
      <c r="C11" s="309">
        <v>5</v>
      </c>
      <c r="D11" s="309">
        <v>9</v>
      </c>
      <c r="E11" s="309">
        <v>5</v>
      </c>
      <c r="F11" s="309">
        <v>5</v>
      </c>
      <c r="G11" s="309">
        <v>7</v>
      </c>
      <c r="H11" s="309">
        <v>6</v>
      </c>
      <c r="I11" s="309">
        <v>4</v>
      </c>
      <c r="J11" s="309">
        <v>6</v>
      </c>
      <c r="K11" s="309">
        <v>5</v>
      </c>
      <c r="L11" s="309">
        <v>4</v>
      </c>
      <c r="M11" s="309">
        <v>3</v>
      </c>
      <c r="N11" s="309" t="s">
        <v>15</v>
      </c>
      <c r="O11" s="183" t="s">
        <v>303</v>
      </c>
      <c r="P11" s="114" t="s">
        <v>340</v>
      </c>
    </row>
    <row r="12" spans="1:16" s="195" customFormat="1" x14ac:dyDescent="0.25">
      <c r="A12" s="309" t="s">
        <v>300</v>
      </c>
      <c r="B12" s="309">
        <v>8</v>
      </c>
      <c r="C12" s="309">
        <v>4</v>
      </c>
      <c r="D12" s="309">
        <v>5</v>
      </c>
      <c r="E12" s="309">
        <v>4</v>
      </c>
      <c r="F12" s="309">
        <v>4</v>
      </c>
      <c r="G12" s="309">
        <v>3</v>
      </c>
      <c r="H12" s="309">
        <v>4</v>
      </c>
      <c r="I12" s="309">
        <v>2</v>
      </c>
      <c r="J12" s="309">
        <v>1</v>
      </c>
      <c r="K12" s="309">
        <v>2</v>
      </c>
      <c r="L12" s="309">
        <v>2</v>
      </c>
      <c r="M12" s="309">
        <v>3</v>
      </c>
      <c r="N12" s="309" t="s">
        <v>15</v>
      </c>
      <c r="O12" s="183" t="s">
        <v>303</v>
      </c>
      <c r="P12" s="114" t="s">
        <v>340</v>
      </c>
    </row>
    <row r="13" spans="1:16" s="195" customFormat="1" x14ac:dyDescent="0.25">
      <c r="A13" s="309" t="s">
        <v>75</v>
      </c>
      <c r="B13" s="309">
        <v>23</v>
      </c>
      <c r="C13" s="309">
        <v>25</v>
      </c>
      <c r="D13" s="309">
        <v>27</v>
      </c>
      <c r="E13" s="309">
        <v>23</v>
      </c>
      <c r="F13" s="309">
        <v>17</v>
      </c>
      <c r="G13" s="309">
        <v>17</v>
      </c>
      <c r="H13" s="309">
        <v>23</v>
      </c>
      <c r="I13" s="309">
        <v>16</v>
      </c>
      <c r="J13" s="309">
        <v>20</v>
      </c>
      <c r="K13" s="309">
        <v>12</v>
      </c>
      <c r="L13" s="309">
        <v>12</v>
      </c>
      <c r="M13" s="309">
        <v>18</v>
      </c>
      <c r="N13" s="309" t="s">
        <v>15</v>
      </c>
      <c r="O13" s="183" t="s">
        <v>303</v>
      </c>
      <c r="P13" s="114" t="s">
        <v>340</v>
      </c>
    </row>
    <row r="14" spans="1:16" s="195" customFormat="1" x14ac:dyDescent="0.25">
      <c r="A14" s="309" t="s">
        <v>216</v>
      </c>
      <c r="B14" s="309">
        <v>53</v>
      </c>
      <c r="C14" s="309">
        <v>70</v>
      </c>
      <c r="D14" s="309">
        <v>68</v>
      </c>
      <c r="E14" s="309">
        <v>54</v>
      </c>
      <c r="F14" s="309">
        <v>41</v>
      </c>
      <c r="G14" s="309">
        <v>42</v>
      </c>
      <c r="H14" s="309">
        <v>59</v>
      </c>
      <c r="I14" s="309">
        <v>40</v>
      </c>
      <c r="J14" s="309">
        <v>33</v>
      </c>
      <c r="K14" s="309">
        <v>37</v>
      </c>
      <c r="L14" s="309">
        <v>28</v>
      </c>
      <c r="M14" s="309">
        <v>31</v>
      </c>
      <c r="N14" s="309" t="s">
        <v>15</v>
      </c>
      <c r="O14" s="183" t="s">
        <v>303</v>
      </c>
      <c r="P14" s="114" t="s">
        <v>340</v>
      </c>
    </row>
    <row r="15" spans="1:16" s="195" customFormat="1" x14ac:dyDescent="0.25">
      <c r="A15" s="309" t="s">
        <v>78</v>
      </c>
      <c r="B15" s="309">
        <v>9</v>
      </c>
      <c r="C15" s="309">
        <v>11</v>
      </c>
      <c r="D15" s="309">
        <v>11</v>
      </c>
      <c r="E15" s="309">
        <v>7</v>
      </c>
      <c r="F15" s="309">
        <v>8</v>
      </c>
      <c r="G15" s="309">
        <v>6</v>
      </c>
      <c r="H15" s="309">
        <v>7</v>
      </c>
      <c r="I15" s="309">
        <v>7</v>
      </c>
      <c r="J15" s="309">
        <v>7</v>
      </c>
      <c r="K15" s="309">
        <v>3</v>
      </c>
      <c r="L15" s="309">
        <v>6</v>
      </c>
      <c r="M15" s="309">
        <v>6</v>
      </c>
      <c r="N15" s="309" t="s">
        <v>15</v>
      </c>
      <c r="O15" s="183" t="s">
        <v>303</v>
      </c>
      <c r="P15" s="114" t="s">
        <v>340</v>
      </c>
    </row>
    <row r="16" spans="1:16" s="195" customFormat="1" x14ac:dyDescent="0.25">
      <c r="A16" s="309" t="s">
        <v>4</v>
      </c>
      <c r="B16" s="309">
        <v>10</v>
      </c>
      <c r="C16" s="309">
        <v>29</v>
      </c>
      <c r="D16" s="309">
        <v>14</v>
      </c>
      <c r="E16" s="309">
        <v>17</v>
      </c>
      <c r="F16" s="309">
        <v>11</v>
      </c>
      <c r="G16" s="309">
        <v>21</v>
      </c>
      <c r="H16" s="309">
        <v>15</v>
      </c>
      <c r="I16" s="309">
        <v>8</v>
      </c>
      <c r="J16" s="309">
        <v>5</v>
      </c>
      <c r="K16" s="309">
        <v>5</v>
      </c>
      <c r="L16" s="309">
        <v>10</v>
      </c>
      <c r="M16" s="309">
        <v>7</v>
      </c>
      <c r="N16" s="309" t="s">
        <v>15</v>
      </c>
      <c r="O16" s="183" t="s">
        <v>303</v>
      </c>
      <c r="P16" s="114" t="s">
        <v>340</v>
      </c>
    </row>
    <row r="17" spans="1:16" s="195" customFormat="1" x14ac:dyDescent="0.25">
      <c r="A17" s="309" t="s">
        <v>5</v>
      </c>
      <c r="B17" s="309">
        <v>343</v>
      </c>
      <c r="C17" s="309">
        <v>407</v>
      </c>
      <c r="D17" s="309">
        <v>340</v>
      </c>
      <c r="E17" s="309">
        <v>280</v>
      </c>
      <c r="F17" s="309">
        <v>235</v>
      </c>
      <c r="G17" s="309">
        <v>218</v>
      </c>
      <c r="H17" s="309">
        <v>280</v>
      </c>
      <c r="I17" s="309">
        <v>228</v>
      </c>
      <c r="J17" s="309">
        <v>209</v>
      </c>
      <c r="K17" s="309">
        <v>167</v>
      </c>
      <c r="L17" s="309">
        <v>185</v>
      </c>
      <c r="M17" s="309">
        <v>167</v>
      </c>
      <c r="N17" s="309" t="s">
        <v>15</v>
      </c>
      <c r="O17" s="183" t="s">
        <v>303</v>
      </c>
      <c r="P17" s="114" t="s">
        <v>340</v>
      </c>
    </row>
    <row r="18" spans="1:16" s="195" customFormat="1" x14ac:dyDescent="0.25">
      <c r="A18" s="1" t="s">
        <v>443</v>
      </c>
      <c r="B18" s="308">
        <v>2008</v>
      </c>
      <c r="C18" s="308">
        <v>2009</v>
      </c>
      <c r="D18" s="308">
        <v>2010</v>
      </c>
      <c r="E18" s="308">
        <v>2011</v>
      </c>
      <c r="F18" s="308">
        <v>2012</v>
      </c>
      <c r="G18" s="308">
        <v>2013</v>
      </c>
      <c r="H18" s="308">
        <v>2014</v>
      </c>
      <c r="I18" s="308">
        <v>2015</v>
      </c>
      <c r="J18" s="308">
        <v>2016</v>
      </c>
      <c r="K18" s="308">
        <v>2017</v>
      </c>
      <c r="L18" s="308">
        <v>2018</v>
      </c>
      <c r="M18" s="308">
        <v>2019</v>
      </c>
      <c r="N18" s="155" t="s">
        <v>72</v>
      </c>
      <c r="O18" s="155" t="s">
        <v>73</v>
      </c>
      <c r="P18" s="155" t="s">
        <v>36</v>
      </c>
    </row>
    <row r="19" spans="1:16" s="195" customFormat="1" x14ac:dyDescent="0.25">
      <c r="A19" s="308" t="s">
        <v>295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155"/>
      <c r="O19" s="155"/>
      <c r="P19" s="155"/>
    </row>
    <row r="20" spans="1:16" s="195" customFormat="1" x14ac:dyDescent="0.25">
      <c r="A20" s="309" t="s">
        <v>0</v>
      </c>
      <c r="B20" s="309">
        <v>34</v>
      </c>
      <c r="C20" s="309">
        <v>32</v>
      </c>
      <c r="D20" s="309">
        <v>34</v>
      </c>
      <c r="E20" s="309">
        <v>22</v>
      </c>
      <c r="F20" s="309">
        <v>37</v>
      </c>
      <c r="G20" s="309">
        <v>26</v>
      </c>
      <c r="H20" s="309">
        <v>26</v>
      </c>
      <c r="I20" s="309">
        <v>24</v>
      </c>
      <c r="J20" s="309">
        <v>23</v>
      </c>
      <c r="K20" s="309">
        <v>16</v>
      </c>
      <c r="L20" s="309">
        <v>14</v>
      </c>
      <c r="M20" s="309">
        <v>14</v>
      </c>
      <c r="N20" s="309" t="s">
        <v>443</v>
      </c>
      <c r="O20" s="316" t="s">
        <v>444</v>
      </c>
      <c r="P20" s="114" t="s">
        <v>340</v>
      </c>
    </row>
    <row r="21" spans="1:16" s="195" customFormat="1" x14ac:dyDescent="0.25">
      <c r="A21" s="309" t="s">
        <v>297</v>
      </c>
      <c r="B21" s="309">
        <v>1</v>
      </c>
      <c r="C21" s="309">
        <v>0</v>
      </c>
      <c r="D21" s="309">
        <v>2</v>
      </c>
      <c r="E21" s="309">
        <v>1</v>
      </c>
      <c r="F21" s="309">
        <v>1</v>
      </c>
      <c r="G21" s="309">
        <v>0</v>
      </c>
      <c r="H21" s="309">
        <v>1</v>
      </c>
      <c r="I21" s="309">
        <v>0</v>
      </c>
      <c r="J21" s="309">
        <v>0</v>
      </c>
      <c r="K21" s="309">
        <v>0</v>
      </c>
      <c r="L21" s="309">
        <v>0</v>
      </c>
      <c r="M21" s="309">
        <v>0</v>
      </c>
      <c r="N21" s="309" t="s">
        <v>443</v>
      </c>
      <c r="O21" s="316" t="s">
        <v>444</v>
      </c>
      <c r="P21" s="114" t="s">
        <v>340</v>
      </c>
    </row>
    <row r="22" spans="1:16" s="195" customFormat="1" x14ac:dyDescent="0.25">
      <c r="A22" s="309" t="s">
        <v>296</v>
      </c>
      <c r="B22" s="309">
        <v>22</v>
      </c>
      <c r="C22" s="309">
        <v>16</v>
      </c>
      <c r="D22" s="309">
        <v>25</v>
      </c>
      <c r="E22" s="309">
        <v>19</v>
      </c>
      <c r="F22" s="309">
        <v>14</v>
      </c>
      <c r="G22" s="309">
        <v>11</v>
      </c>
      <c r="H22" s="309">
        <v>9</v>
      </c>
      <c r="I22" s="309">
        <v>14</v>
      </c>
      <c r="J22" s="309">
        <v>10</v>
      </c>
      <c r="K22" s="309">
        <v>2</v>
      </c>
      <c r="L22" s="309">
        <v>3</v>
      </c>
      <c r="M22" s="309">
        <v>3</v>
      </c>
      <c r="N22" s="309" t="s">
        <v>443</v>
      </c>
      <c r="O22" s="316" t="s">
        <v>444</v>
      </c>
      <c r="P22" s="114" t="s">
        <v>340</v>
      </c>
    </row>
    <row r="23" spans="1:16" s="195" customFormat="1" x14ac:dyDescent="0.25">
      <c r="A23" s="309" t="s">
        <v>298</v>
      </c>
      <c r="B23" s="309">
        <v>0</v>
      </c>
      <c r="C23" s="309">
        <v>1</v>
      </c>
      <c r="D23" s="309">
        <v>1</v>
      </c>
      <c r="E23" s="309">
        <v>1</v>
      </c>
      <c r="F23" s="309">
        <v>0</v>
      </c>
      <c r="G23" s="309">
        <v>1</v>
      </c>
      <c r="H23" s="309">
        <v>1</v>
      </c>
      <c r="I23" s="309">
        <v>0</v>
      </c>
      <c r="J23" s="309">
        <v>0</v>
      </c>
      <c r="K23" s="309">
        <v>0</v>
      </c>
      <c r="L23" s="309">
        <v>0</v>
      </c>
      <c r="M23" s="309">
        <v>0</v>
      </c>
      <c r="N23" s="309" t="s">
        <v>443</v>
      </c>
      <c r="O23" s="316" t="s">
        <v>444</v>
      </c>
      <c r="P23" s="114" t="s">
        <v>340</v>
      </c>
    </row>
    <row r="24" spans="1:16" s="195" customFormat="1" x14ac:dyDescent="0.25">
      <c r="A24" s="309" t="s">
        <v>301</v>
      </c>
      <c r="B24" s="309">
        <v>0</v>
      </c>
      <c r="C24" s="309">
        <v>0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309">
        <v>0</v>
      </c>
      <c r="J24" s="309">
        <v>0</v>
      </c>
      <c r="K24" s="309">
        <v>0</v>
      </c>
      <c r="L24" s="309">
        <v>0</v>
      </c>
      <c r="M24" s="309">
        <v>0</v>
      </c>
      <c r="N24" s="309" t="s">
        <v>443</v>
      </c>
      <c r="O24" s="316" t="s">
        <v>444</v>
      </c>
      <c r="P24" s="114" t="s">
        <v>340</v>
      </c>
    </row>
    <row r="25" spans="1:16" s="195" customFormat="1" x14ac:dyDescent="0.25">
      <c r="A25" s="309" t="s">
        <v>302</v>
      </c>
      <c r="B25" s="309">
        <v>0</v>
      </c>
      <c r="C25" s="309">
        <v>0</v>
      </c>
      <c r="D25" s="309">
        <v>1</v>
      </c>
      <c r="E25" s="309">
        <v>0</v>
      </c>
      <c r="F25" s="309">
        <v>0</v>
      </c>
      <c r="G25" s="309">
        <v>0</v>
      </c>
      <c r="H25" s="309">
        <v>1</v>
      </c>
      <c r="I25" s="309">
        <v>0</v>
      </c>
      <c r="J25" s="309">
        <v>1</v>
      </c>
      <c r="K25" s="309">
        <v>0</v>
      </c>
      <c r="L25" s="309">
        <v>0</v>
      </c>
      <c r="M25" s="309">
        <v>0</v>
      </c>
      <c r="N25" s="309" t="s">
        <v>443</v>
      </c>
      <c r="O25" s="316" t="s">
        <v>444</v>
      </c>
      <c r="P25" s="114" t="s">
        <v>340</v>
      </c>
    </row>
    <row r="26" spans="1:16" s="195" customFormat="1" x14ac:dyDescent="0.25">
      <c r="A26" s="309" t="s">
        <v>299</v>
      </c>
      <c r="B26" s="309">
        <v>0</v>
      </c>
      <c r="C26" s="309">
        <v>0</v>
      </c>
      <c r="D26" s="309">
        <v>0</v>
      </c>
      <c r="E26" s="309">
        <v>1</v>
      </c>
      <c r="F26" s="309">
        <v>0</v>
      </c>
      <c r="G26" s="309">
        <v>0</v>
      </c>
      <c r="H26" s="309">
        <v>0</v>
      </c>
      <c r="I26" s="309">
        <v>0</v>
      </c>
      <c r="J26" s="309">
        <v>2</v>
      </c>
      <c r="K26" s="309">
        <v>0</v>
      </c>
      <c r="L26" s="309">
        <v>1</v>
      </c>
      <c r="M26" s="309">
        <v>0</v>
      </c>
      <c r="N26" s="309" t="s">
        <v>443</v>
      </c>
      <c r="O26" s="316" t="s">
        <v>444</v>
      </c>
      <c r="P26" s="114" t="s">
        <v>340</v>
      </c>
    </row>
    <row r="27" spans="1:16" s="195" customFormat="1" x14ac:dyDescent="0.25">
      <c r="A27" s="309" t="s">
        <v>300</v>
      </c>
      <c r="B27" s="309">
        <v>0</v>
      </c>
      <c r="C27" s="309">
        <v>1</v>
      </c>
      <c r="D27" s="309">
        <v>1</v>
      </c>
      <c r="E27" s="309">
        <v>0</v>
      </c>
      <c r="F27" s="309">
        <v>0</v>
      </c>
      <c r="G27" s="309">
        <v>1</v>
      </c>
      <c r="H27" s="309">
        <v>0</v>
      </c>
      <c r="I27" s="309">
        <v>0</v>
      </c>
      <c r="J27" s="309">
        <v>3</v>
      </c>
      <c r="K27" s="309">
        <v>0</v>
      </c>
      <c r="L27" s="309">
        <v>3</v>
      </c>
      <c r="M27" s="309">
        <v>3</v>
      </c>
      <c r="N27" s="309" t="s">
        <v>443</v>
      </c>
      <c r="O27" s="316" t="s">
        <v>444</v>
      </c>
      <c r="P27" s="114" t="s">
        <v>340</v>
      </c>
    </row>
    <row r="28" spans="1:16" s="195" customFormat="1" x14ac:dyDescent="0.25">
      <c r="A28" s="309" t="s">
        <v>75</v>
      </c>
      <c r="B28" s="309">
        <v>2</v>
      </c>
      <c r="C28" s="309">
        <v>2</v>
      </c>
      <c r="D28" s="309">
        <v>7</v>
      </c>
      <c r="E28" s="309">
        <v>4</v>
      </c>
      <c r="F28" s="309">
        <v>8</v>
      </c>
      <c r="G28" s="309">
        <v>7</v>
      </c>
      <c r="H28" s="309">
        <v>8</v>
      </c>
      <c r="I28" s="309">
        <v>1</v>
      </c>
      <c r="J28" s="309">
        <v>5</v>
      </c>
      <c r="K28" s="309">
        <v>4</v>
      </c>
      <c r="L28" s="309">
        <v>1</v>
      </c>
      <c r="M28" s="309">
        <v>5</v>
      </c>
      <c r="N28" s="309" t="s">
        <v>443</v>
      </c>
      <c r="O28" s="316" t="s">
        <v>444</v>
      </c>
      <c r="P28" s="114" t="s">
        <v>340</v>
      </c>
    </row>
    <row r="29" spans="1:16" s="195" customFormat="1" x14ac:dyDescent="0.25">
      <c r="A29" s="309" t="s">
        <v>216</v>
      </c>
      <c r="B29" s="309">
        <v>4</v>
      </c>
      <c r="C29" s="309">
        <v>6</v>
      </c>
      <c r="D29" s="309">
        <v>3</v>
      </c>
      <c r="E29" s="309">
        <v>8</v>
      </c>
      <c r="F29" s="309">
        <v>9</v>
      </c>
      <c r="G29" s="309">
        <v>10</v>
      </c>
      <c r="H29" s="309">
        <v>4</v>
      </c>
      <c r="I29" s="309">
        <v>12</v>
      </c>
      <c r="J29" s="309">
        <v>11</v>
      </c>
      <c r="K29" s="309">
        <v>10</v>
      </c>
      <c r="L29" s="309">
        <v>9</v>
      </c>
      <c r="M29" s="309">
        <v>7</v>
      </c>
      <c r="N29" s="309" t="s">
        <v>443</v>
      </c>
      <c r="O29" s="316" t="s">
        <v>444</v>
      </c>
      <c r="P29" s="114" t="s">
        <v>340</v>
      </c>
    </row>
    <row r="30" spans="1:16" s="195" customFormat="1" x14ac:dyDescent="0.25">
      <c r="A30" s="309" t="s">
        <v>78</v>
      </c>
      <c r="B30" s="309">
        <v>2</v>
      </c>
      <c r="C30" s="309">
        <v>1</v>
      </c>
      <c r="D30" s="309">
        <v>4</v>
      </c>
      <c r="E30" s="309">
        <v>1</v>
      </c>
      <c r="F30" s="309">
        <v>6</v>
      </c>
      <c r="G30" s="309">
        <v>10</v>
      </c>
      <c r="H30" s="309">
        <v>8</v>
      </c>
      <c r="I30" s="309">
        <v>2</v>
      </c>
      <c r="J30" s="309">
        <v>3</v>
      </c>
      <c r="K30" s="309">
        <v>4</v>
      </c>
      <c r="L30" s="309">
        <v>6</v>
      </c>
      <c r="M30" s="309">
        <v>4</v>
      </c>
      <c r="N30" s="309" t="s">
        <v>443</v>
      </c>
      <c r="O30" s="316" t="s">
        <v>444</v>
      </c>
      <c r="P30" s="114" t="s">
        <v>340</v>
      </c>
    </row>
    <row r="31" spans="1:16" s="195" customFormat="1" x14ac:dyDescent="0.25">
      <c r="A31" s="309" t="s">
        <v>4</v>
      </c>
      <c r="B31" s="309">
        <v>256</v>
      </c>
      <c r="C31" s="309">
        <v>328</v>
      </c>
      <c r="D31" s="309">
        <v>264</v>
      </c>
      <c r="E31" s="309">
        <v>253</v>
      </c>
      <c r="F31" s="309">
        <v>268</v>
      </c>
      <c r="G31" s="309">
        <v>254</v>
      </c>
      <c r="H31" s="309">
        <v>285</v>
      </c>
      <c r="I31" s="309">
        <v>285</v>
      </c>
      <c r="J31" s="309">
        <v>283</v>
      </c>
      <c r="K31" s="309">
        <v>230</v>
      </c>
      <c r="L31" s="309">
        <v>243</v>
      </c>
      <c r="M31" s="309">
        <v>214</v>
      </c>
      <c r="N31" s="309" t="s">
        <v>443</v>
      </c>
      <c r="O31" s="316" t="s">
        <v>444</v>
      </c>
      <c r="P31" s="114" t="s">
        <v>340</v>
      </c>
    </row>
    <row r="32" spans="1:16" s="195" customFormat="1" x14ac:dyDescent="0.25">
      <c r="A32" s="309" t="s">
        <v>5</v>
      </c>
      <c r="B32" s="309">
        <v>176</v>
      </c>
      <c r="C32" s="309">
        <v>225</v>
      </c>
      <c r="D32" s="309">
        <v>215</v>
      </c>
      <c r="E32" s="309">
        <v>198</v>
      </c>
      <c r="F32" s="309">
        <v>198</v>
      </c>
      <c r="G32" s="309">
        <v>205</v>
      </c>
      <c r="H32" s="309">
        <v>206</v>
      </c>
      <c r="I32" s="309">
        <v>191</v>
      </c>
      <c r="J32" s="309">
        <v>206</v>
      </c>
      <c r="K32" s="309">
        <v>212</v>
      </c>
      <c r="L32" s="309">
        <v>212</v>
      </c>
      <c r="M32" s="309">
        <v>227</v>
      </c>
      <c r="N32" s="309" t="s">
        <v>443</v>
      </c>
      <c r="O32" s="316" t="s">
        <v>444</v>
      </c>
      <c r="P32" s="114" t="s">
        <v>340</v>
      </c>
    </row>
    <row r="40" spans="1:22" x14ac:dyDescent="0.25">
      <c r="A40" s="144"/>
      <c r="B40" s="315" t="s">
        <v>0</v>
      </c>
      <c r="C40" s="315" t="s">
        <v>297</v>
      </c>
      <c r="D40" s="315" t="s">
        <v>296</v>
      </c>
      <c r="E40" s="315" t="s">
        <v>298</v>
      </c>
      <c r="F40" s="315" t="s">
        <v>301</v>
      </c>
      <c r="G40" s="315" t="s">
        <v>302</v>
      </c>
      <c r="H40" s="315" t="s">
        <v>299</v>
      </c>
      <c r="I40" s="315" t="s">
        <v>300</v>
      </c>
      <c r="J40" s="315" t="s">
        <v>75</v>
      </c>
      <c r="K40" s="315" t="s">
        <v>216</v>
      </c>
      <c r="L40" s="315" t="s">
        <v>78</v>
      </c>
      <c r="M40" s="315" t="s">
        <v>4</v>
      </c>
      <c r="N40" s="315" t="s">
        <v>5</v>
      </c>
      <c r="O40" s="155" t="s">
        <v>72</v>
      </c>
      <c r="P40" s="155" t="s">
        <v>73</v>
      </c>
      <c r="Q40" s="155" t="s">
        <v>36</v>
      </c>
      <c r="R40" s="195"/>
      <c r="S40" s="195"/>
      <c r="T40" s="195"/>
      <c r="U40" s="195"/>
      <c r="V40" s="195"/>
    </row>
    <row r="41" spans="1:22" x14ac:dyDescent="0.25">
      <c r="A41" s="315" t="s">
        <v>445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R41" s="195"/>
      <c r="S41" s="195"/>
      <c r="T41" s="195"/>
      <c r="U41" s="195"/>
      <c r="V41" s="195"/>
    </row>
    <row r="42" spans="1:22" x14ac:dyDescent="0.25">
      <c r="A42" s="144" t="s">
        <v>313</v>
      </c>
      <c r="B42" s="144">
        <v>96</v>
      </c>
      <c r="C42" s="144">
        <v>0</v>
      </c>
      <c r="D42" s="144">
        <v>25</v>
      </c>
      <c r="E42" s="144">
        <v>0</v>
      </c>
      <c r="F42" s="144">
        <v>0</v>
      </c>
      <c r="G42" s="144">
        <v>3</v>
      </c>
      <c r="H42" s="144">
        <v>3</v>
      </c>
      <c r="I42" s="144">
        <v>3</v>
      </c>
      <c r="J42" s="144">
        <v>14</v>
      </c>
      <c r="K42" s="144">
        <v>28</v>
      </c>
      <c r="L42" s="144">
        <v>6</v>
      </c>
      <c r="M42" s="144">
        <v>6</v>
      </c>
      <c r="N42" s="144">
        <v>136</v>
      </c>
      <c r="O42" s="309" t="s">
        <v>15</v>
      </c>
      <c r="P42" s="316" t="s">
        <v>303</v>
      </c>
      <c r="Q42" s="114" t="s">
        <v>340</v>
      </c>
      <c r="R42" s="195"/>
      <c r="S42" s="195"/>
      <c r="T42" s="266"/>
      <c r="U42" s="266"/>
      <c r="V42" s="266"/>
    </row>
    <row r="43" spans="1:22" x14ac:dyDescent="0.25">
      <c r="A43" s="144" t="s">
        <v>314</v>
      </c>
      <c r="B43" s="144">
        <v>21</v>
      </c>
      <c r="C43" s="144">
        <v>1</v>
      </c>
      <c r="D43" s="144">
        <v>1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2</v>
      </c>
      <c r="K43" s="144">
        <v>1</v>
      </c>
      <c r="L43" s="144">
        <v>0</v>
      </c>
      <c r="M43" s="144">
        <v>0</v>
      </c>
      <c r="N43" s="144">
        <v>26</v>
      </c>
      <c r="O43" s="309" t="s">
        <v>15</v>
      </c>
      <c r="P43" s="316" t="s">
        <v>303</v>
      </c>
      <c r="Q43" s="114" t="s">
        <v>340</v>
      </c>
      <c r="R43" s="195"/>
      <c r="S43" s="195"/>
      <c r="T43" s="266"/>
      <c r="U43" s="266"/>
      <c r="V43" s="266"/>
    </row>
    <row r="44" spans="1:22" x14ac:dyDescent="0.25">
      <c r="A44" s="144" t="s">
        <v>315</v>
      </c>
      <c r="B44" s="144">
        <v>1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1</v>
      </c>
      <c r="L44" s="144">
        <v>0</v>
      </c>
      <c r="M44" s="144">
        <v>0</v>
      </c>
      <c r="N44" s="144">
        <v>1</v>
      </c>
      <c r="O44" s="309" t="s">
        <v>15</v>
      </c>
      <c r="P44" s="316" t="s">
        <v>303</v>
      </c>
      <c r="Q44" s="114" t="s">
        <v>340</v>
      </c>
      <c r="R44" s="195"/>
      <c r="S44" s="195"/>
      <c r="T44" s="266"/>
      <c r="U44" s="266"/>
      <c r="V44" s="266"/>
    </row>
    <row r="45" spans="1:22" x14ac:dyDescent="0.25">
      <c r="A45" s="144" t="s">
        <v>316</v>
      </c>
      <c r="B45" s="144">
        <v>0</v>
      </c>
      <c r="C45" s="144">
        <v>0</v>
      </c>
      <c r="D45" s="144">
        <v>1</v>
      </c>
      <c r="E45" s="144">
        <v>1</v>
      </c>
      <c r="F45" s="144">
        <v>0</v>
      </c>
      <c r="G45" s="144">
        <v>0</v>
      </c>
      <c r="H45" s="144">
        <v>0</v>
      </c>
      <c r="I45" s="144">
        <v>0</v>
      </c>
      <c r="J45" s="144">
        <v>2</v>
      </c>
      <c r="K45" s="144">
        <v>1</v>
      </c>
      <c r="L45" s="144">
        <v>0</v>
      </c>
      <c r="M45" s="144">
        <v>1</v>
      </c>
      <c r="N45" s="144">
        <v>4</v>
      </c>
      <c r="O45" s="309" t="s">
        <v>15</v>
      </c>
      <c r="P45" s="316" t="s">
        <v>303</v>
      </c>
      <c r="Q45" s="114" t="s">
        <v>340</v>
      </c>
      <c r="R45" s="195"/>
      <c r="S45" s="195"/>
      <c r="T45" s="266"/>
      <c r="U45" s="266"/>
      <c r="V45" s="266"/>
    </row>
    <row r="46" spans="1:22" s="195" customFormat="1" x14ac:dyDescent="0.25">
      <c r="A46" s="315" t="s">
        <v>446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309"/>
      <c r="P46" s="316"/>
      <c r="Q46" s="114"/>
      <c r="T46" s="266"/>
      <c r="U46" s="266"/>
      <c r="V46" s="266"/>
    </row>
    <row r="47" spans="1:22" x14ac:dyDescent="0.25">
      <c r="A47" s="144" t="s">
        <v>313</v>
      </c>
      <c r="B47" s="144">
        <v>5</v>
      </c>
      <c r="C47" s="144">
        <v>0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144">
        <v>2</v>
      </c>
      <c r="J47" s="144">
        <v>2</v>
      </c>
      <c r="K47" s="144">
        <v>4</v>
      </c>
      <c r="L47" s="144">
        <v>1</v>
      </c>
      <c r="M47" s="144">
        <v>39</v>
      </c>
      <c r="N47" s="144">
        <v>48</v>
      </c>
      <c r="O47" s="309" t="s">
        <v>443</v>
      </c>
      <c r="P47" s="316" t="s">
        <v>444</v>
      </c>
      <c r="Q47" s="114" t="s">
        <v>340</v>
      </c>
    </row>
    <row r="48" spans="1:22" x14ac:dyDescent="0.25">
      <c r="A48" s="144" t="s">
        <v>314</v>
      </c>
      <c r="B48" s="144">
        <v>6</v>
      </c>
      <c r="C48" s="144">
        <v>0</v>
      </c>
      <c r="D48" s="144">
        <v>3</v>
      </c>
      <c r="E48" s="144">
        <v>0</v>
      </c>
      <c r="F48" s="144">
        <v>0</v>
      </c>
      <c r="G48" s="144">
        <v>0</v>
      </c>
      <c r="H48" s="144">
        <v>0</v>
      </c>
      <c r="I48" s="144">
        <v>1</v>
      </c>
      <c r="J48" s="144">
        <v>3</v>
      </c>
      <c r="K48" s="144">
        <v>3</v>
      </c>
      <c r="L48" s="144">
        <v>3</v>
      </c>
      <c r="M48" s="144">
        <v>90</v>
      </c>
      <c r="N48" s="144">
        <v>104</v>
      </c>
      <c r="O48" s="309" t="s">
        <v>443</v>
      </c>
      <c r="P48" s="316" t="s">
        <v>444</v>
      </c>
      <c r="Q48" s="114" t="s">
        <v>340</v>
      </c>
    </row>
    <row r="49" spans="1:17" x14ac:dyDescent="0.25">
      <c r="A49" s="144" t="s">
        <v>315</v>
      </c>
      <c r="B49" s="144">
        <v>3</v>
      </c>
      <c r="C49" s="144">
        <v>0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68</v>
      </c>
      <c r="N49" s="144">
        <v>68</v>
      </c>
      <c r="O49" s="309" t="s">
        <v>443</v>
      </c>
      <c r="P49" s="316" t="s">
        <v>444</v>
      </c>
      <c r="Q49" s="114" t="s">
        <v>340</v>
      </c>
    </row>
    <row r="50" spans="1:17" x14ac:dyDescent="0.25">
      <c r="A50" s="144" t="s">
        <v>316</v>
      </c>
      <c r="B50" s="144">
        <v>0</v>
      </c>
      <c r="C50" s="144">
        <v>0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17</v>
      </c>
      <c r="N50" s="144">
        <v>7</v>
      </c>
      <c r="O50" s="309" t="s">
        <v>443</v>
      </c>
      <c r="P50" s="316" t="s">
        <v>444</v>
      </c>
      <c r="Q50" s="114" t="s">
        <v>340</v>
      </c>
    </row>
  </sheetData>
  <mergeCells count="1">
    <mergeCell ref="A1:A2"/>
  </mergeCells>
  <hyperlinks>
    <hyperlink ref="P42" r:id="rId1" xr:uid="{4D138C0B-B072-4E8D-A803-6CEC861072D7}"/>
    <hyperlink ref="P43" r:id="rId2" xr:uid="{7C5FBEB1-0E92-426F-B00F-210C686FCC74}"/>
    <hyperlink ref="P45" r:id="rId3" xr:uid="{4D527619-14EE-4245-AD88-BA16E2831624}"/>
    <hyperlink ref="P44" r:id="rId4" xr:uid="{0C9219A7-F537-46FA-9BEF-1BD33A5EB130}"/>
    <hyperlink ref="O5" r:id="rId5" xr:uid="{1BB6EE3C-A29D-4A9A-9764-AC7B8336B203}"/>
    <hyperlink ref="O6" r:id="rId6" xr:uid="{A9788402-A37B-4F6C-B6AB-B7E0B471E05E}"/>
    <hyperlink ref="O7" r:id="rId7" xr:uid="{CE1C7BF8-EE14-4C14-B789-2944B8FE4180}"/>
    <hyperlink ref="O8" r:id="rId8" xr:uid="{99067BE5-B000-430C-8581-2CD2C8187391}"/>
    <hyperlink ref="O9" r:id="rId9" xr:uid="{9C7FC28B-2982-4476-848C-402CA3B3DC80}"/>
    <hyperlink ref="O10" r:id="rId10" xr:uid="{41B89C62-45C2-4447-A1F0-4CBD29832D68}"/>
    <hyperlink ref="O11" r:id="rId11" xr:uid="{2B3883B5-E4E0-4602-9EE9-53934383F46E}"/>
    <hyperlink ref="O12" r:id="rId12" xr:uid="{D6B456D4-692D-47B1-BD4C-DDAF36EC7FF2}"/>
    <hyperlink ref="O13" r:id="rId13" xr:uid="{4B86E29B-41BA-4C96-822C-6074CB04B6DE}"/>
    <hyperlink ref="O14" r:id="rId14" xr:uid="{E467CBF6-0F6C-4367-B0DF-750B9A3EBD1A}"/>
    <hyperlink ref="O15" r:id="rId15" xr:uid="{BAE16900-231D-4E7B-BE1C-3780CB1FCBCD}"/>
    <hyperlink ref="O16" r:id="rId16" xr:uid="{18524F58-E9F0-4695-AE23-5B0FD1FC46BE}"/>
    <hyperlink ref="O17" r:id="rId17" xr:uid="{EC1AD892-BF2C-418B-A5FE-956DE470FC5A}"/>
    <hyperlink ref="O22" r:id="rId18" xr:uid="{F356B380-3AED-4E59-BB6A-DF769A711421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8306C"/>
  </sheetPr>
  <dimension ref="A1:X177"/>
  <sheetViews>
    <sheetView zoomScale="85" zoomScaleNormal="85" zoomScalePageLayoutView="94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77.7109375" style="14" customWidth="1"/>
    <col min="2" max="3" width="11.7109375" style="14" customWidth="1"/>
    <col min="4" max="4" width="11.85546875" style="14" customWidth="1"/>
    <col min="5" max="9" width="11.7109375" style="14" customWidth="1"/>
    <col min="10" max="11" width="10.85546875" style="128" customWidth="1"/>
    <col min="12" max="12" width="17" style="14" bestFit="1" customWidth="1"/>
    <col min="13" max="13" width="70.42578125" style="14" customWidth="1"/>
    <col min="14" max="14" width="35.42578125" style="28" customWidth="1"/>
    <col min="15" max="15" width="8.85546875" style="28"/>
    <col min="16" max="16" width="14" style="28" bestFit="1" customWidth="1"/>
    <col min="17" max="23" width="9.7109375" style="14" bestFit="1" customWidth="1"/>
    <col min="24" max="16384" width="8.85546875" style="14"/>
  </cols>
  <sheetData>
    <row r="1" spans="1:16" x14ac:dyDescent="0.25">
      <c r="A1" s="334" t="s">
        <v>13</v>
      </c>
    </row>
    <row r="2" spans="1:16" x14ac:dyDescent="0.25">
      <c r="A2" s="335"/>
      <c r="B2" s="46"/>
    </row>
    <row r="3" spans="1:16" s="3" customFormat="1" x14ac:dyDescent="0.25">
      <c r="A3" s="2" t="s">
        <v>7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4">
        <v>2017</v>
      </c>
      <c r="J3" s="141">
        <v>2018</v>
      </c>
      <c r="K3" s="44">
        <v>2019</v>
      </c>
      <c r="L3" s="2" t="s">
        <v>72</v>
      </c>
      <c r="M3" s="7" t="s">
        <v>73</v>
      </c>
      <c r="N3" s="45" t="s">
        <v>36</v>
      </c>
      <c r="O3" s="26"/>
      <c r="P3" s="26"/>
    </row>
    <row r="4" spans="1:16" x14ac:dyDescent="0.25">
      <c r="A4" s="55" t="s">
        <v>82</v>
      </c>
      <c r="B4" s="52">
        <v>204</v>
      </c>
      <c r="C4" s="52">
        <v>209</v>
      </c>
      <c r="D4" s="52">
        <v>211</v>
      </c>
      <c r="E4" s="52">
        <v>210</v>
      </c>
      <c r="F4" s="52">
        <v>213</v>
      </c>
      <c r="G4" s="52">
        <v>214</v>
      </c>
      <c r="H4" s="52">
        <v>213</v>
      </c>
      <c r="I4" s="52">
        <v>209</v>
      </c>
      <c r="J4" s="116">
        <v>210</v>
      </c>
      <c r="K4" s="124">
        <v>205</v>
      </c>
      <c r="L4" s="48" t="s">
        <v>71</v>
      </c>
      <c r="M4" s="130" t="s">
        <v>69</v>
      </c>
      <c r="N4" s="125" t="s">
        <v>317</v>
      </c>
    </row>
    <row r="5" spans="1:16" x14ac:dyDescent="0.25">
      <c r="A5" s="12" t="s">
        <v>241</v>
      </c>
      <c r="B5" s="73"/>
      <c r="C5" s="79"/>
      <c r="D5" s="79"/>
      <c r="E5" s="79"/>
      <c r="F5" s="79"/>
      <c r="G5" s="79"/>
      <c r="H5" s="4">
        <v>203</v>
      </c>
      <c r="I5" s="80">
        <v>202</v>
      </c>
      <c r="J5" s="80">
        <v>204</v>
      </c>
      <c r="K5" s="80">
        <v>199</v>
      </c>
      <c r="L5" s="47" t="s">
        <v>68</v>
      </c>
      <c r="M5" s="132" t="s">
        <v>17</v>
      </c>
      <c r="N5" s="125" t="s">
        <v>317</v>
      </c>
    </row>
    <row r="6" spans="1:16" x14ac:dyDescent="0.25">
      <c r="A6" s="12" t="s">
        <v>152</v>
      </c>
      <c r="B6" s="79"/>
      <c r="C6" s="79"/>
      <c r="D6" s="79"/>
      <c r="E6" s="79"/>
      <c r="F6" s="79"/>
      <c r="G6" s="79"/>
      <c r="H6" s="4">
        <v>10</v>
      </c>
      <c r="I6" s="52">
        <v>7</v>
      </c>
      <c r="J6" s="119">
        <v>6</v>
      </c>
      <c r="K6" s="123">
        <v>6</v>
      </c>
      <c r="L6" s="47" t="s">
        <v>68</v>
      </c>
      <c r="M6" s="15" t="s">
        <v>18</v>
      </c>
      <c r="N6" s="125" t="s">
        <v>317</v>
      </c>
    </row>
    <row r="7" spans="1:16" s="128" customFormat="1" x14ac:dyDescent="0.25">
      <c r="A7" s="12" t="s">
        <v>238</v>
      </c>
      <c r="B7" s="117"/>
      <c r="C7" s="117"/>
      <c r="D7" s="117"/>
      <c r="E7" s="117"/>
      <c r="F7" s="117"/>
      <c r="G7" s="117"/>
      <c r="H7" s="156"/>
      <c r="I7" s="156"/>
      <c r="J7" s="119">
        <v>196</v>
      </c>
      <c r="K7" s="123">
        <v>197</v>
      </c>
      <c r="L7" s="47" t="s">
        <v>68</v>
      </c>
      <c r="M7" s="15" t="s">
        <v>18</v>
      </c>
      <c r="N7" s="125" t="s">
        <v>317</v>
      </c>
      <c r="O7" s="28"/>
      <c r="P7" s="28"/>
    </row>
    <row r="8" spans="1:16" s="128" customFormat="1" x14ac:dyDescent="0.25">
      <c r="A8" s="12" t="s">
        <v>239</v>
      </c>
      <c r="B8" s="117"/>
      <c r="C8" s="117"/>
      <c r="D8" s="117"/>
      <c r="E8" s="117"/>
      <c r="F8" s="117"/>
      <c r="G8" s="117"/>
      <c r="H8" s="156"/>
      <c r="I8" s="156"/>
      <c r="J8" s="119">
        <v>13</v>
      </c>
      <c r="K8" s="123">
        <v>14</v>
      </c>
      <c r="L8" s="47" t="s">
        <v>68</v>
      </c>
      <c r="M8" s="15" t="s">
        <v>18</v>
      </c>
      <c r="N8" s="125" t="s">
        <v>317</v>
      </c>
      <c r="O8" s="28"/>
      <c r="P8" s="28"/>
    </row>
    <row r="9" spans="1:16" s="128" customFormat="1" x14ac:dyDescent="0.25">
      <c r="A9" s="12" t="s">
        <v>240</v>
      </c>
      <c r="B9" s="117"/>
      <c r="C9" s="117"/>
      <c r="D9" s="117"/>
      <c r="E9" s="117"/>
      <c r="F9" s="117"/>
      <c r="G9" s="117"/>
      <c r="H9" s="156"/>
      <c r="I9" s="156"/>
      <c r="J9" s="119">
        <v>5</v>
      </c>
      <c r="K9" s="123">
        <v>4</v>
      </c>
      <c r="L9" s="47" t="s">
        <v>68</v>
      </c>
      <c r="M9" s="15" t="s">
        <v>18</v>
      </c>
      <c r="N9" s="125" t="s">
        <v>317</v>
      </c>
      <c r="O9" s="28"/>
      <c r="P9" s="28"/>
    </row>
    <row r="10" spans="1:16" ht="30" x14ac:dyDescent="0.25">
      <c r="A10" s="134" t="s">
        <v>405</v>
      </c>
      <c r="B10" s="74"/>
      <c r="C10" s="52">
        <v>193</v>
      </c>
      <c r="D10" s="52">
        <v>194</v>
      </c>
      <c r="E10" s="52">
        <v>192</v>
      </c>
      <c r="F10" s="52">
        <v>198</v>
      </c>
      <c r="G10" s="52">
        <v>199</v>
      </c>
      <c r="H10" s="52">
        <v>200</v>
      </c>
      <c r="I10" s="52">
        <v>201</v>
      </c>
      <c r="J10" s="116">
        <v>199</v>
      </c>
      <c r="K10" s="124">
        <v>190</v>
      </c>
      <c r="L10" s="48" t="s">
        <v>70</v>
      </c>
      <c r="M10" s="51" t="s">
        <v>218</v>
      </c>
      <c r="N10" s="125" t="s">
        <v>317</v>
      </c>
    </row>
    <row r="11" spans="1:16" x14ac:dyDescent="0.25">
      <c r="A11" s="25" t="s">
        <v>85</v>
      </c>
      <c r="B11" s="74"/>
      <c r="C11" s="73"/>
      <c r="D11" s="73"/>
      <c r="E11" s="52">
        <v>7</v>
      </c>
      <c r="F11" s="52">
        <v>3</v>
      </c>
      <c r="G11" s="52">
        <v>3</v>
      </c>
      <c r="H11" s="52">
        <v>3</v>
      </c>
      <c r="I11" s="52">
        <v>7</v>
      </c>
      <c r="J11" s="116">
        <v>9</v>
      </c>
      <c r="K11" s="124">
        <v>4</v>
      </c>
      <c r="L11" s="48" t="s">
        <v>71</v>
      </c>
      <c r="M11" s="51" t="s">
        <v>69</v>
      </c>
      <c r="N11" s="125" t="s">
        <v>317</v>
      </c>
    </row>
    <row r="12" spans="1:16" x14ac:dyDescent="0.25">
      <c r="A12" s="12" t="s">
        <v>237</v>
      </c>
      <c r="B12" s="73"/>
      <c r="C12" s="73"/>
      <c r="D12" s="73"/>
      <c r="E12" s="73"/>
      <c r="F12" s="73"/>
      <c r="G12" s="73"/>
      <c r="H12" s="73"/>
      <c r="I12" s="72">
        <v>11</v>
      </c>
      <c r="J12" s="119">
        <v>1</v>
      </c>
      <c r="K12" s="123">
        <v>1</v>
      </c>
      <c r="L12" s="47" t="s">
        <v>68</v>
      </c>
      <c r="M12" s="56" t="s">
        <v>17</v>
      </c>
      <c r="N12" s="125" t="s">
        <v>317</v>
      </c>
    </row>
    <row r="13" spans="1:16" x14ac:dyDescent="0.25">
      <c r="A13" s="12" t="s">
        <v>84</v>
      </c>
      <c r="B13" s="52">
        <v>29</v>
      </c>
      <c r="C13" s="52">
        <v>29</v>
      </c>
      <c r="D13" s="52">
        <v>29</v>
      </c>
      <c r="E13" s="52">
        <v>28</v>
      </c>
      <c r="F13" s="52">
        <v>29</v>
      </c>
      <c r="G13" s="52">
        <v>29</v>
      </c>
      <c r="H13" s="52">
        <v>28</v>
      </c>
      <c r="I13" s="52">
        <v>28</v>
      </c>
      <c r="J13" s="116">
        <v>27</v>
      </c>
      <c r="K13" s="124">
        <v>26</v>
      </c>
      <c r="L13" s="48" t="s">
        <v>71</v>
      </c>
      <c r="M13" s="130" t="s">
        <v>69</v>
      </c>
      <c r="N13" s="125" t="s">
        <v>317</v>
      </c>
    </row>
    <row r="14" spans="1:16" s="128" customFormat="1" x14ac:dyDescent="0.25">
      <c r="A14" s="209" t="s">
        <v>406</v>
      </c>
      <c r="B14" s="69">
        <v>14.46</v>
      </c>
      <c r="C14" s="69">
        <v>13.614000000000001</v>
      </c>
      <c r="D14" s="69">
        <v>13.728</v>
      </c>
      <c r="E14" s="69">
        <v>13.852</v>
      </c>
      <c r="F14" s="69">
        <v>13.680999999999999</v>
      </c>
      <c r="G14" s="69">
        <v>14.369</v>
      </c>
      <c r="H14" s="69">
        <v>14.903</v>
      </c>
      <c r="I14" s="69">
        <v>15.584</v>
      </c>
      <c r="J14" s="69">
        <v>16.542000000000002</v>
      </c>
      <c r="K14" s="233">
        <v>16.867999999999999</v>
      </c>
      <c r="L14" s="210" t="s">
        <v>8</v>
      </c>
      <c r="M14" s="40" t="s">
        <v>236</v>
      </c>
      <c r="N14" s="125" t="s">
        <v>317</v>
      </c>
      <c r="O14" s="28"/>
      <c r="P14" s="28"/>
    </row>
    <row r="15" spans="1:16" x14ac:dyDescent="0.25">
      <c r="A15" s="21"/>
      <c r="B15" s="77"/>
      <c r="C15" s="77"/>
      <c r="D15" s="77"/>
      <c r="E15" s="77"/>
      <c r="F15" s="77"/>
      <c r="G15" s="77"/>
      <c r="H15" s="77"/>
      <c r="I15" s="77"/>
      <c r="J15" s="211"/>
      <c r="K15" s="269"/>
      <c r="L15" s="212"/>
      <c r="M15" s="23"/>
      <c r="N15" s="24"/>
    </row>
    <row r="16" spans="1:16" s="3" customFormat="1" x14ac:dyDescent="0.25">
      <c r="A16" s="10" t="s">
        <v>14</v>
      </c>
      <c r="B16" s="10">
        <v>2010</v>
      </c>
      <c r="C16" s="10">
        <v>2011</v>
      </c>
      <c r="D16" s="10">
        <v>2012</v>
      </c>
      <c r="E16" s="10">
        <v>2013</v>
      </c>
      <c r="F16" s="10">
        <v>2014</v>
      </c>
      <c r="G16" s="10">
        <v>2015</v>
      </c>
      <c r="H16" s="10">
        <v>2016</v>
      </c>
      <c r="I16" s="10">
        <v>2017</v>
      </c>
      <c r="J16" s="10">
        <v>2018</v>
      </c>
      <c r="K16" s="10">
        <v>2019</v>
      </c>
      <c r="L16" s="2" t="s">
        <v>72</v>
      </c>
      <c r="M16" s="7" t="s">
        <v>73</v>
      </c>
      <c r="N16" s="45" t="s">
        <v>36</v>
      </c>
      <c r="O16" s="26"/>
      <c r="P16" s="26"/>
    </row>
    <row r="17" spans="1:24" x14ac:dyDescent="0.25">
      <c r="A17" s="12" t="s">
        <v>138</v>
      </c>
      <c r="B17" s="75">
        <v>13.298</v>
      </c>
      <c r="C17" s="75">
        <v>13.929</v>
      </c>
      <c r="D17" s="75">
        <v>13.218</v>
      </c>
      <c r="E17" s="75">
        <v>13.292999999999999</v>
      </c>
      <c r="F17" s="75">
        <v>14.313000000000001</v>
      </c>
      <c r="G17" s="75">
        <v>14.807</v>
      </c>
      <c r="H17" s="78">
        <v>15.413</v>
      </c>
      <c r="I17" s="197">
        <v>15.936</v>
      </c>
      <c r="J17" s="197">
        <v>16.091000000000001</v>
      </c>
      <c r="K17" s="75">
        <v>15.778</v>
      </c>
      <c r="L17" s="11" t="s">
        <v>8</v>
      </c>
      <c r="M17" s="15" t="s">
        <v>64</v>
      </c>
      <c r="N17" s="125" t="s">
        <v>317</v>
      </c>
      <c r="P17" s="159"/>
      <c r="Q17" s="159"/>
      <c r="R17" s="159"/>
      <c r="S17" s="159"/>
      <c r="T17" s="159"/>
      <c r="U17" s="159"/>
      <c r="V17" s="159"/>
      <c r="W17" s="159"/>
    </row>
    <row r="18" spans="1:24" x14ac:dyDescent="0.25">
      <c r="A18" s="12" t="s">
        <v>133</v>
      </c>
      <c r="B18" s="75">
        <v>12.858000000000001</v>
      </c>
      <c r="C18" s="75">
        <v>12.893000000000001</v>
      </c>
      <c r="D18" s="75">
        <v>12.882</v>
      </c>
      <c r="E18" s="75">
        <v>13.215999999999999</v>
      </c>
      <c r="F18" s="75">
        <v>13.444000000000001</v>
      </c>
      <c r="G18" s="75">
        <v>13.946999999999999</v>
      </c>
      <c r="H18" s="75">
        <v>14.356</v>
      </c>
      <c r="I18" s="75">
        <v>15.484999999999999</v>
      </c>
      <c r="J18" s="75">
        <v>14.42</v>
      </c>
      <c r="K18" s="75">
        <v>14.552</v>
      </c>
      <c r="L18" s="11" t="s">
        <v>8</v>
      </c>
      <c r="M18" s="15" t="s">
        <v>62</v>
      </c>
      <c r="N18" s="125" t="s">
        <v>317</v>
      </c>
      <c r="Q18" s="28"/>
      <c r="R18" s="28"/>
      <c r="S18" s="28"/>
      <c r="T18" s="28"/>
      <c r="U18" s="28"/>
      <c r="V18" s="28"/>
      <c r="W18" s="28"/>
    </row>
    <row r="19" spans="1:24" ht="30" x14ac:dyDescent="0.25">
      <c r="A19" s="12" t="s">
        <v>154</v>
      </c>
      <c r="B19" s="75">
        <v>13.420745437372315</v>
      </c>
      <c r="C19" s="75">
        <v>13.472314103798336</v>
      </c>
      <c r="D19" s="75">
        <v>13.472314103798336</v>
      </c>
      <c r="E19" s="75">
        <v>13.820402602173989</v>
      </c>
      <c r="F19" s="75">
        <v>14.091138100910605</v>
      </c>
      <c r="G19" s="75">
        <v>14.3103049332212</v>
      </c>
      <c r="H19" s="75">
        <v>14.735837867106721</v>
      </c>
      <c r="I19" s="75">
        <v>14.903437072944332</v>
      </c>
      <c r="J19" s="133">
        <v>14.864760333135653</v>
      </c>
      <c r="K19" s="68">
        <v>14.98079055256169</v>
      </c>
      <c r="L19" s="11" t="s">
        <v>8</v>
      </c>
      <c r="M19" s="15" t="s">
        <v>67</v>
      </c>
      <c r="N19" s="50" t="s">
        <v>322</v>
      </c>
      <c r="P19" s="159"/>
      <c r="Q19" s="159"/>
      <c r="R19" s="159"/>
      <c r="S19" s="159"/>
      <c r="T19" s="159"/>
      <c r="U19" s="159"/>
      <c r="V19" s="159"/>
      <c r="W19" s="159"/>
      <c r="X19" s="158"/>
    </row>
    <row r="20" spans="1:24" s="128" customFormat="1" ht="30" x14ac:dyDescent="0.25">
      <c r="A20" s="12" t="s">
        <v>155</v>
      </c>
      <c r="B20" s="99">
        <v>0.21916683231059494</v>
      </c>
      <c r="C20" s="99">
        <v>0.21916683231059494</v>
      </c>
      <c r="D20" s="99">
        <v>0.21916683231059494</v>
      </c>
      <c r="E20" s="99">
        <v>0.23205899891710055</v>
      </c>
      <c r="F20" s="99">
        <v>0.18049033249107821</v>
      </c>
      <c r="G20" s="99">
        <v>0.23205899891710055</v>
      </c>
      <c r="H20" s="99">
        <v>0.23206043885207436</v>
      </c>
      <c r="I20" s="99">
        <v>0.23206043885207436</v>
      </c>
      <c r="J20" s="99">
        <v>0.23206043885207436</v>
      </c>
      <c r="K20" s="99">
        <v>0.23206043885207436</v>
      </c>
      <c r="L20" s="11" t="s">
        <v>8</v>
      </c>
      <c r="M20" s="15" t="s">
        <v>67</v>
      </c>
      <c r="N20" s="125" t="s">
        <v>322</v>
      </c>
      <c r="O20" s="28"/>
      <c r="P20" s="158"/>
      <c r="Q20" s="158"/>
      <c r="R20" s="158"/>
      <c r="S20" s="158"/>
      <c r="T20" s="158"/>
      <c r="U20" s="158"/>
      <c r="V20" s="158"/>
      <c r="W20" s="158"/>
      <c r="X20" s="28"/>
    </row>
    <row r="21" spans="1:24" ht="30" x14ac:dyDescent="0.25">
      <c r="A21" s="12" t="s">
        <v>134</v>
      </c>
      <c r="B21" s="95">
        <v>1.5665999999999999E-2</v>
      </c>
      <c r="C21" s="95">
        <v>0.17186400000000002</v>
      </c>
      <c r="D21" s="95">
        <v>0.49413000000000001</v>
      </c>
      <c r="E21" s="95">
        <v>0.37699199999999999</v>
      </c>
      <c r="F21" s="95">
        <v>7.4676000000000006E-2</v>
      </c>
      <c r="G21" s="95">
        <v>9.1518000000000002E-2</v>
      </c>
      <c r="H21" s="103">
        <v>3.6204E-2</v>
      </c>
      <c r="I21" s="104">
        <v>7.6607999999999996E-2</v>
      </c>
      <c r="J21" s="112">
        <v>5.4348E-2</v>
      </c>
      <c r="K21" s="104">
        <v>0.195048</v>
      </c>
      <c r="L21" s="11" t="s">
        <v>8</v>
      </c>
      <c r="M21" s="15" t="s">
        <v>65</v>
      </c>
      <c r="N21" s="50" t="s">
        <v>321</v>
      </c>
      <c r="Q21" s="158"/>
    </row>
    <row r="22" spans="1:24" ht="30" x14ac:dyDescent="0.25">
      <c r="A22" s="12" t="s">
        <v>135</v>
      </c>
      <c r="B22" s="95">
        <v>0.39849599999999996</v>
      </c>
      <c r="C22" s="95">
        <v>1.1951939999999999</v>
      </c>
      <c r="D22" s="95">
        <v>0.74155199999999999</v>
      </c>
      <c r="E22" s="95">
        <v>0.618954</v>
      </c>
      <c r="F22" s="95">
        <v>0.84625800000000007</v>
      </c>
      <c r="G22" s="95">
        <v>0.83206199999999997</v>
      </c>
      <c r="H22" s="103">
        <v>1.170288</v>
      </c>
      <c r="I22" s="104">
        <v>1.389864</v>
      </c>
      <c r="J22" s="112">
        <v>1.709568</v>
      </c>
      <c r="K22" s="104">
        <v>1.4666400000000002</v>
      </c>
      <c r="L22" s="11" t="s">
        <v>8</v>
      </c>
      <c r="M22" s="15" t="s">
        <v>66</v>
      </c>
      <c r="N22" s="50" t="s">
        <v>321</v>
      </c>
      <c r="Q22" s="158"/>
    </row>
    <row r="23" spans="1:24" x14ac:dyDescent="0.25">
      <c r="A23" s="10" t="s">
        <v>153</v>
      </c>
      <c r="B23" s="10">
        <v>2010</v>
      </c>
      <c r="C23" s="10">
        <v>2011</v>
      </c>
      <c r="D23" s="10">
        <v>2012</v>
      </c>
      <c r="E23" s="10">
        <v>2013</v>
      </c>
      <c r="F23" s="10">
        <v>2014</v>
      </c>
      <c r="G23" s="10">
        <v>2015</v>
      </c>
      <c r="H23" s="10">
        <v>2016</v>
      </c>
      <c r="I23" s="10">
        <v>2017</v>
      </c>
      <c r="J23" s="10">
        <v>2018</v>
      </c>
      <c r="K23" s="10">
        <v>2019</v>
      </c>
      <c r="L23" s="2" t="s">
        <v>72</v>
      </c>
      <c r="M23" s="7" t="s">
        <v>73</v>
      </c>
      <c r="N23" s="45" t="s">
        <v>36</v>
      </c>
      <c r="Q23" s="158"/>
    </row>
    <row r="24" spans="1:24" ht="60" x14ac:dyDescent="0.25">
      <c r="A24" s="12" t="s">
        <v>87</v>
      </c>
      <c r="B24" s="94">
        <v>114.77892500000002</v>
      </c>
      <c r="C24" s="94">
        <v>125.468525</v>
      </c>
      <c r="D24" s="94">
        <v>125.00080000000001</v>
      </c>
      <c r="E24" s="94">
        <v>116.02817500000002</v>
      </c>
      <c r="F24" s="94">
        <v>128.09225000000001</v>
      </c>
      <c r="G24" s="94">
        <v>130.00225</v>
      </c>
      <c r="H24" s="94">
        <v>130.59035</v>
      </c>
      <c r="I24" s="94">
        <v>135.79882500000002</v>
      </c>
      <c r="J24" s="113">
        <v>140.12067500000001</v>
      </c>
      <c r="K24" s="267">
        <v>134.40299999999999</v>
      </c>
      <c r="L24" s="27" t="s">
        <v>15</v>
      </c>
      <c r="M24" s="33" t="s">
        <v>318</v>
      </c>
      <c r="N24" s="6" t="s">
        <v>320</v>
      </c>
      <c r="Q24" s="158"/>
    </row>
    <row r="25" spans="1:24" x14ac:dyDescent="0.25">
      <c r="A25" s="2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22"/>
      <c r="M25" s="23"/>
      <c r="N25" s="24"/>
      <c r="Q25" s="158"/>
    </row>
    <row r="26" spans="1:24" s="3" customFormat="1" x14ac:dyDescent="0.25">
      <c r="A26" s="10" t="s">
        <v>10</v>
      </c>
      <c r="B26" s="10">
        <v>2010</v>
      </c>
      <c r="C26" s="10">
        <v>2011</v>
      </c>
      <c r="D26" s="10">
        <v>2012</v>
      </c>
      <c r="E26" s="10">
        <v>2013</v>
      </c>
      <c r="F26" s="10">
        <v>2014</v>
      </c>
      <c r="G26" s="10">
        <v>2015</v>
      </c>
      <c r="H26" s="10">
        <v>2016</v>
      </c>
      <c r="I26" s="10">
        <v>2017</v>
      </c>
      <c r="J26" s="10">
        <v>2018</v>
      </c>
      <c r="K26" s="10">
        <v>2019</v>
      </c>
      <c r="L26" s="2" t="s">
        <v>72</v>
      </c>
      <c r="M26" s="7" t="s">
        <v>73</v>
      </c>
      <c r="N26" s="45" t="s">
        <v>36</v>
      </c>
      <c r="O26" s="26"/>
      <c r="P26" s="26"/>
      <c r="Q26" s="158"/>
    </row>
    <row r="27" spans="1:24" x14ac:dyDescent="0.25">
      <c r="A27" s="12" t="s">
        <v>91</v>
      </c>
      <c r="B27" s="104">
        <v>1.84</v>
      </c>
      <c r="C27" s="135">
        <v>2.56</v>
      </c>
      <c r="D27" s="104">
        <v>2.5</v>
      </c>
      <c r="E27" s="104">
        <v>2.5</v>
      </c>
      <c r="F27" s="104">
        <v>2.39</v>
      </c>
      <c r="G27" s="104">
        <v>1.82</v>
      </c>
      <c r="H27" s="104">
        <v>1.55</v>
      </c>
      <c r="I27" s="104">
        <v>1.6</v>
      </c>
      <c r="J27" s="112">
        <v>1.24</v>
      </c>
      <c r="K27" s="104">
        <v>1.32</v>
      </c>
      <c r="L27" s="47" t="s">
        <v>15</v>
      </c>
      <c r="M27" s="56" t="s">
        <v>16</v>
      </c>
      <c r="N27" s="125" t="s">
        <v>317</v>
      </c>
    </row>
    <row r="28" spans="1:24" s="128" customFormat="1" ht="30" x14ac:dyDescent="0.25">
      <c r="A28" s="12" t="s">
        <v>158</v>
      </c>
      <c r="B28" s="112">
        <v>2.7600000000000002</v>
      </c>
      <c r="C28" s="135">
        <v>3.84</v>
      </c>
      <c r="D28" s="112">
        <v>3.75</v>
      </c>
      <c r="E28" s="112">
        <v>3.75</v>
      </c>
      <c r="F28" s="112">
        <v>3.585</v>
      </c>
      <c r="G28" s="112">
        <v>2.73</v>
      </c>
      <c r="H28" s="112">
        <v>2.3250000000000002</v>
      </c>
      <c r="I28" s="112">
        <v>2.4000000000000004</v>
      </c>
      <c r="J28" s="112">
        <v>1.8599999999999999</v>
      </c>
      <c r="K28" s="104">
        <v>1.98</v>
      </c>
      <c r="L28" s="198" t="s">
        <v>15</v>
      </c>
      <c r="M28" s="199" t="s">
        <v>16</v>
      </c>
      <c r="N28" s="114" t="s">
        <v>319</v>
      </c>
      <c r="O28" s="28"/>
      <c r="P28" s="28"/>
    </row>
    <row r="29" spans="1:24" s="128" customFormat="1" x14ac:dyDescent="0.25">
      <c r="A29" s="12" t="s">
        <v>159</v>
      </c>
      <c r="B29" s="112">
        <v>3.37</v>
      </c>
      <c r="C29" s="112">
        <v>4.38</v>
      </c>
      <c r="D29" s="112">
        <v>4.7074999999999996</v>
      </c>
      <c r="E29" s="112">
        <v>4.5025000000000004</v>
      </c>
      <c r="F29" s="112">
        <v>4.4349999999999996</v>
      </c>
      <c r="G29" s="112">
        <v>2.95</v>
      </c>
      <c r="H29" s="112">
        <v>2.4550000000000001</v>
      </c>
      <c r="I29" s="112">
        <v>2.6750000000000003</v>
      </c>
      <c r="J29" s="112">
        <v>2.9250000000000003</v>
      </c>
      <c r="K29" s="104">
        <v>2.9049999999999998</v>
      </c>
      <c r="L29" s="161" t="s">
        <v>161</v>
      </c>
      <c r="M29" s="31" t="s">
        <v>157</v>
      </c>
      <c r="N29" s="125" t="s">
        <v>317</v>
      </c>
      <c r="O29" s="28"/>
      <c r="P29" s="28"/>
      <c r="Q29" s="28"/>
    </row>
    <row r="30" spans="1:24" s="128" customFormat="1" x14ac:dyDescent="0.25">
      <c r="A30" s="12" t="s">
        <v>160</v>
      </c>
      <c r="B30" s="112">
        <v>2.7449999999999997</v>
      </c>
      <c r="C30" s="112">
        <v>3.4775</v>
      </c>
      <c r="D30" s="112">
        <v>3.65</v>
      </c>
      <c r="E30" s="112">
        <v>3.4950000000000001</v>
      </c>
      <c r="F30" s="112">
        <v>3.5075000000000003</v>
      </c>
      <c r="G30" s="112">
        <v>2.4724999999999997</v>
      </c>
      <c r="H30" s="112">
        <v>2.13</v>
      </c>
      <c r="I30" s="112">
        <v>2.3624999999999998</v>
      </c>
      <c r="J30" s="112">
        <v>2.74</v>
      </c>
      <c r="K30" s="104">
        <v>2.6175000000000002</v>
      </c>
      <c r="L30" s="161" t="s">
        <v>161</v>
      </c>
      <c r="M30" s="31" t="s">
        <v>157</v>
      </c>
      <c r="N30" s="125" t="s">
        <v>317</v>
      </c>
      <c r="O30" s="28"/>
      <c r="P30" s="28"/>
    </row>
    <row r="31" spans="1:24" x14ac:dyDescent="0.25">
      <c r="A31" s="12" t="s">
        <v>86</v>
      </c>
      <c r="B31" s="4">
        <v>70400</v>
      </c>
      <c r="C31" s="4">
        <v>90200</v>
      </c>
      <c r="D31" s="4">
        <v>70000</v>
      </c>
      <c r="E31" s="4">
        <v>86504</v>
      </c>
      <c r="F31" s="4">
        <v>83949</v>
      </c>
      <c r="G31" s="4">
        <v>85967</v>
      </c>
      <c r="H31" s="4">
        <v>74420</v>
      </c>
      <c r="I31" s="72">
        <v>71906</v>
      </c>
      <c r="J31" s="119">
        <v>71637</v>
      </c>
      <c r="K31" s="123">
        <v>68684</v>
      </c>
      <c r="L31" s="11" t="s">
        <v>11</v>
      </c>
      <c r="M31" s="15" t="s">
        <v>69</v>
      </c>
      <c r="N31" s="125" t="s">
        <v>317</v>
      </c>
    </row>
    <row r="32" spans="1:24" x14ac:dyDescent="0.25">
      <c r="A32" s="13" t="s">
        <v>407</v>
      </c>
      <c r="B32" s="4">
        <v>329600</v>
      </c>
      <c r="C32" s="4">
        <v>311400</v>
      </c>
      <c r="D32" s="4">
        <v>295000</v>
      </c>
      <c r="E32" s="4">
        <v>300277</v>
      </c>
      <c r="F32" s="4">
        <v>295265</v>
      </c>
      <c r="G32" s="4">
        <v>271440</v>
      </c>
      <c r="H32" s="4">
        <v>264756</v>
      </c>
      <c r="I32" s="72">
        <v>285587</v>
      </c>
      <c r="J32" s="119">
        <v>294516</v>
      </c>
      <c r="K32" s="123">
        <v>280327</v>
      </c>
      <c r="L32" s="11" t="s">
        <v>11</v>
      </c>
      <c r="M32" s="15" t="s">
        <v>69</v>
      </c>
      <c r="N32" s="125" t="s">
        <v>317</v>
      </c>
    </row>
    <row r="33" spans="1:14" x14ac:dyDescent="0.25">
      <c r="A33" s="12" t="s">
        <v>88</v>
      </c>
      <c r="B33" s="4">
        <v>54</v>
      </c>
      <c r="C33" s="84">
        <v>42.4</v>
      </c>
      <c r="D33" s="84">
        <v>40.6</v>
      </c>
      <c r="E33" s="4">
        <v>44</v>
      </c>
      <c r="F33" s="4">
        <v>53</v>
      </c>
      <c r="G33" s="4">
        <v>44</v>
      </c>
      <c r="H33" s="4">
        <v>42</v>
      </c>
      <c r="I33" s="72">
        <v>45</v>
      </c>
      <c r="J33" s="119">
        <v>46</v>
      </c>
      <c r="K33" s="123">
        <v>43</v>
      </c>
      <c r="L33" s="11" t="s">
        <v>11</v>
      </c>
      <c r="M33" s="15" t="s">
        <v>69</v>
      </c>
      <c r="N33" s="125" t="s">
        <v>317</v>
      </c>
    </row>
    <row r="34" spans="1:14" x14ac:dyDescent="0.25">
      <c r="A34" s="12" t="s">
        <v>89</v>
      </c>
      <c r="B34" s="4">
        <v>36</v>
      </c>
      <c r="C34" s="84">
        <v>29.9</v>
      </c>
      <c r="D34" s="84">
        <v>29.9</v>
      </c>
      <c r="E34" s="4">
        <v>31</v>
      </c>
      <c r="F34" s="4">
        <v>27</v>
      </c>
      <c r="G34" s="4">
        <v>24</v>
      </c>
      <c r="H34" s="4">
        <v>23</v>
      </c>
      <c r="I34" s="72">
        <v>24</v>
      </c>
      <c r="J34" s="119">
        <v>25</v>
      </c>
      <c r="K34" s="123">
        <v>23.3</v>
      </c>
      <c r="L34" s="11" t="s">
        <v>11</v>
      </c>
      <c r="M34" s="15" t="s">
        <v>69</v>
      </c>
      <c r="N34" s="125" t="s">
        <v>317</v>
      </c>
    </row>
    <row r="35" spans="1:14" x14ac:dyDescent="0.25">
      <c r="A35" s="12" t="s">
        <v>90</v>
      </c>
      <c r="B35" s="79"/>
      <c r="C35" s="79"/>
      <c r="D35" s="103">
        <v>7.9</v>
      </c>
      <c r="E35" s="4">
        <v>8.3000000000000007</v>
      </c>
      <c r="F35" s="4">
        <v>10.3</v>
      </c>
      <c r="G35" s="4">
        <v>10</v>
      </c>
      <c r="H35" s="4">
        <v>9</v>
      </c>
      <c r="I35" s="72">
        <v>10</v>
      </c>
      <c r="J35" s="119">
        <v>10</v>
      </c>
      <c r="K35" s="270"/>
      <c r="L35" s="11" t="s">
        <v>11</v>
      </c>
      <c r="M35" s="15" t="s">
        <v>69</v>
      </c>
      <c r="N35" s="125" t="s">
        <v>217</v>
      </c>
    </row>
    <row r="36" spans="1:14" x14ac:dyDescent="0.25">
      <c r="A36" s="126" t="s">
        <v>215</v>
      </c>
      <c r="B36" s="104">
        <v>79.48</v>
      </c>
      <c r="C36" s="104">
        <v>94.88</v>
      </c>
      <c r="D36" s="104">
        <v>94.05</v>
      </c>
      <c r="E36" s="104">
        <v>97.98</v>
      </c>
      <c r="F36" s="104">
        <v>93.17</v>
      </c>
      <c r="G36" s="104">
        <v>48.66</v>
      </c>
      <c r="H36" s="104">
        <v>43.29</v>
      </c>
      <c r="I36" s="104">
        <v>50.8</v>
      </c>
      <c r="J36" s="112">
        <v>65.23</v>
      </c>
      <c r="K36" s="104">
        <v>56.99</v>
      </c>
      <c r="L36" s="120" t="s">
        <v>220</v>
      </c>
      <c r="M36" s="147" t="s">
        <v>219</v>
      </c>
      <c r="N36" s="125" t="s">
        <v>317</v>
      </c>
    </row>
    <row r="37" spans="1:14" x14ac:dyDescent="0.25">
      <c r="A37" s="31"/>
      <c r="C37" s="128"/>
      <c r="D37" s="128"/>
      <c r="E37" s="128"/>
      <c r="F37" s="128"/>
      <c r="G37" s="128"/>
      <c r="H37" s="128"/>
      <c r="I37" s="128"/>
    </row>
    <row r="38" spans="1:14" x14ac:dyDescent="0.25">
      <c r="B38" s="128"/>
      <c r="C38" s="128"/>
      <c r="D38" s="128"/>
      <c r="E38" s="128"/>
      <c r="F38" s="128"/>
      <c r="G38" s="128"/>
      <c r="H38" s="128"/>
      <c r="I38" s="128"/>
    </row>
    <row r="118" spans="2:13" x14ac:dyDescent="0.25">
      <c r="B118"/>
      <c r="C118"/>
      <c r="D118"/>
      <c r="E118"/>
      <c r="F118"/>
      <c r="G118"/>
      <c r="H118"/>
      <c r="I118"/>
      <c r="J118" s="195"/>
      <c r="K118" s="195"/>
      <c r="L118"/>
      <c r="M118"/>
    </row>
    <row r="119" spans="2:13" x14ac:dyDescent="0.25">
      <c r="B119"/>
      <c r="C119"/>
      <c r="D119"/>
      <c r="E119"/>
      <c r="F119"/>
      <c r="G119"/>
      <c r="H119"/>
      <c r="I119"/>
      <c r="J119" s="195"/>
      <c r="K119" s="195"/>
      <c r="L119"/>
      <c r="M119"/>
    </row>
    <row r="120" spans="2:13" x14ac:dyDescent="0.25">
      <c r="B120"/>
      <c r="C120"/>
      <c r="D120"/>
      <c r="E120"/>
      <c r="F120"/>
      <c r="G120"/>
      <c r="H120"/>
      <c r="I120"/>
      <c r="J120" s="195"/>
      <c r="K120" s="195"/>
      <c r="L120"/>
      <c r="M120"/>
    </row>
    <row r="121" spans="2:13" x14ac:dyDescent="0.25">
      <c r="B121"/>
      <c r="C121"/>
      <c r="D121"/>
      <c r="E121"/>
      <c r="F121"/>
      <c r="G121"/>
      <c r="H121"/>
      <c r="I121"/>
      <c r="J121" s="195"/>
      <c r="K121" s="195"/>
      <c r="L121"/>
      <c r="M121"/>
    </row>
    <row r="122" spans="2:13" x14ac:dyDescent="0.25">
      <c r="D122" s="128"/>
      <c r="E122" s="128"/>
      <c r="F122" s="128"/>
      <c r="G122" s="128"/>
      <c r="H122" s="128"/>
      <c r="I122" s="128"/>
      <c r="L122" s="128"/>
    </row>
    <row r="123" spans="2:13" x14ac:dyDescent="0.25">
      <c r="G123"/>
      <c r="H123"/>
      <c r="I123"/>
      <c r="J123" s="195"/>
      <c r="K123" s="195"/>
    </row>
    <row r="124" spans="2:13" x14ac:dyDescent="0.25">
      <c r="G124"/>
      <c r="H124"/>
      <c r="I124"/>
      <c r="J124" s="195"/>
      <c r="K124" s="195"/>
    </row>
    <row r="125" spans="2:13" x14ac:dyDescent="0.25">
      <c r="C125" s="185"/>
      <c r="G125"/>
      <c r="H125"/>
      <c r="I125"/>
      <c r="J125" s="195"/>
      <c r="K125" s="195"/>
    </row>
    <row r="126" spans="2:13" x14ac:dyDescent="0.25">
      <c r="C126" s="185"/>
      <c r="G126"/>
      <c r="H126"/>
      <c r="I126"/>
      <c r="J126" s="195"/>
      <c r="K126" s="195"/>
    </row>
    <row r="127" spans="2:13" x14ac:dyDescent="0.25">
      <c r="C127" s="185"/>
      <c r="G127"/>
      <c r="H127"/>
      <c r="I127"/>
      <c r="J127" s="195"/>
      <c r="K127" s="195"/>
    </row>
    <row r="128" spans="2:13" x14ac:dyDescent="0.25">
      <c r="C128" s="185"/>
      <c r="G128"/>
      <c r="H128"/>
      <c r="I128"/>
      <c r="J128" s="195"/>
      <c r="K128" s="195"/>
    </row>
    <row r="129" spans="2:13" x14ac:dyDescent="0.25">
      <c r="C129" s="185"/>
      <c r="G129"/>
      <c r="H129"/>
      <c r="I129"/>
      <c r="J129" s="195"/>
      <c r="K129" s="195"/>
    </row>
    <row r="130" spans="2:13" x14ac:dyDescent="0.25">
      <c r="C130" s="185"/>
      <c r="G130"/>
      <c r="H130"/>
      <c r="I130"/>
      <c r="J130" s="195"/>
      <c r="K130" s="195"/>
    </row>
    <row r="131" spans="2:13" x14ac:dyDescent="0.25">
      <c r="C131" s="185"/>
      <c r="G131"/>
      <c r="H131"/>
      <c r="I131"/>
      <c r="J131" s="195"/>
      <c r="K131" s="195"/>
    </row>
    <row r="132" spans="2:13" x14ac:dyDescent="0.25">
      <c r="C132" s="185"/>
      <c r="G132"/>
      <c r="H132"/>
      <c r="I132"/>
      <c r="J132" s="195"/>
      <c r="K132" s="195"/>
    </row>
    <row r="133" spans="2:13" x14ac:dyDescent="0.25">
      <c r="C133" s="128"/>
      <c r="D133" s="128"/>
      <c r="E133" s="128"/>
      <c r="F133" s="128"/>
      <c r="G133"/>
      <c r="H133"/>
      <c r="I133"/>
      <c r="J133" s="195"/>
      <c r="K133" s="195"/>
    </row>
    <row r="134" spans="2:13" x14ac:dyDescent="0.25">
      <c r="C134" s="128"/>
      <c r="D134" s="128"/>
      <c r="E134" s="128"/>
      <c r="F134" s="128"/>
      <c r="G134"/>
      <c r="H134"/>
      <c r="I134"/>
      <c r="J134" s="195"/>
      <c r="K134" s="195"/>
    </row>
    <row r="135" spans="2:13" x14ac:dyDescent="0.25">
      <c r="C135" s="128"/>
      <c r="D135" s="128"/>
      <c r="E135" s="128"/>
      <c r="F135" s="128"/>
      <c r="G135"/>
      <c r="H135"/>
      <c r="I135"/>
      <c r="J135" s="195"/>
      <c r="K135" s="195"/>
    </row>
    <row r="136" spans="2:13" x14ac:dyDescent="0.25">
      <c r="C136" s="128"/>
      <c r="D136" s="128"/>
      <c r="E136" s="128"/>
      <c r="F136" s="128"/>
      <c r="G136"/>
      <c r="H136"/>
      <c r="I136"/>
      <c r="J136" s="195"/>
      <c r="K136" s="195"/>
    </row>
    <row r="137" spans="2:13" x14ac:dyDescent="0.25">
      <c r="C137" s="128"/>
      <c r="D137" s="128"/>
      <c r="E137" s="128"/>
      <c r="F137" s="128"/>
      <c r="G137"/>
      <c r="H137"/>
      <c r="I137"/>
      <c r="J137" s="195"/>
      <c r="K137" s="195"/>
    </row>
    <row r="138" spans="2:13" x14ac:dyDescent="0.25">
      <c r="C138" s="128"/>
      <c r="D138" s="128"/>
      <c r="E138" s="128"/>
      <c r="F138" s="128"/>
      <c r="G138"/>
      <c r="H138"/>
      <c r="I138"/>
      <c r="J138" s="195"/>
      <c r="K138" s="195"/>
    </row>
    <row r="139" spans="2:13" x14ac:dyDescent="0.25">
      <c r="C139" s="128"/>
      <c r="D139" s="128"/>
      <c r="E139" s="128"/>
      <c r="F139" s="128"/>
      <c r="G139"/>
      <c r="H139"/>
      <c r="I139"/>
      <c r="J139" s="195"/>
      <c r="K139" s="195"/>
    </row>
    <row r="140" spans="2:13" x14ac:dyDescent="0.25">
      <c r="C140" s="128"/>
      <c r="D140" s="128"/>
      <c r="E140" s="128"/>
      <c r="F140" s="128"/>
      <c r="G140"/>
      <c r="H140"/>
      <c r="I140"/>
      <c r="J140" s="195"/>
      <c r="K140" s="195"/>
    </row>
    <row r="141" spans="2:13" x14ac:dyDescent="0.25">
      <c r="B141"/>
      <c r="C141"/>
      <c r="D141"/>
      <c r="E141"/>
      <c r="F141"/>
      <c r="G141"/>
      <c r="H141"/>
      <c r="I141"/>
      <c r="J141" s="195"/>
      <c r="K141" s="195"/>
      <c r="L141"/>
      <c r="M141"/>
    </row>
    <row r="142" spans="2:13" x14ac:dyDescent="0.25">
      <c r="B142"/>
      <c r="C142"/>
      <c r="D142"/>
      <c r="E142"/>
      <c r="F142"/>
      <c r="G142"/>
      <c r="H142"/>
      <c r="I142"/>
      <c r="J142" s="195"/>
      <c r="K142" s="195"/>
      <c r="L142"/>
      <c r="M142"/>
    </row>
    <row r="143" spans="2:13" x14ac:dyDescent="0.25">
      <c r="B143"/>
      <c r="C143"/>
      <c r="D143"/>
      <c r="E143"/>
      <c r="F143"/>
      <c r="G143"/>
      <c r="H143"/>
      <c r="I143"/>
      <c r="J143" s="195"/>
      <c r="K143" s="195"/>
      <c r="L143"/>
      <c r="M143"/>
    </row>
    <row r="144" spans="2:13" x14ac:dyDescent="0.25">
      <c r="B144"/>
      <c r="C144"/>
      <c r="D144"/>
      <c r="E144"/>
      <c r="F144"/>
      <c r="G144"/>
      <c r="H144"/>
      <c r="I144"/>
      <c r="J144" s="195"/>
      <c r="K144" s="195"/>
      <c r="L144"/>
      <c r="M144"/>
    </row>
    <row r="145" spans="2:13" x14ac:dyDescent="0.25">
      <c r="B145"/>
      <c r="C145"/>
      <c r="D145"/>
      <c r="E145"/>
      <c r="F145"/>
      <c r="G145"/>
      <c r="H145"/>
      <c r="I145"/>
      <c r="J145" s="195"/>
      <c r="K145" s="195"/>
      <c r="L145"/>
      <c r="M145"/>
    </row>
    <row r="146" spans="2:13" x14ac:dyDescent="0.25">
      <c r="B146"/>
      <c r="C146"/>
      <c r="D146"/>
      <c r="E146"/>
      <c r="F146"/>
      <c r="G146"/>
      <c r="H146"/>
      <c r="I146"/>
      <c r="J146" s="195"/>
      <c r="K146" s="195"/>
      <c r="L146"/>
      <c r="M146"/>
    </row>
    <row r="147" spans="2:13" x14ac:dyDescent="0.25">
      <c r="B147"/>
      <c r="C147"/>
      <c r="D147"/>
      <c r="E147"/>
      <c r="F147"/>
      <c r="G147"/>
      <c r="H147"/>
      <c r="I147"/>
      <c r="J147" s="195"/>
      <c r="K147" s="195"/>
      <c r="L147"/>
      <c r="M147"/>
    </row>
    <row r="148" spans="2:13" x14ac:dyDescent="0.25">
      <c r="B148"/>
      <c r="C148"/>
      <c r="D148"/>
      <c r="E148"/>
      <c r="F148"/>
      <c r="G148"/>
      <c r="H148"/>
      <c r="I148"/>
      <c r="J148" s="195"/>
      <c r="K148" s="195"/>
      <c r="L148"/>
      <c r="M148"/>
    </row>
    <row r="149" spans="2:13" x14ac:dyDescent="0.25">
      <c r="B149"/>
      <c r="C149"/>
      <c r="D149"/>
      <c r="E149"/>
      <c r="F149"/>
      <c r="G149"/>
      <c r="H149"/>
      <c r="I149"/>
      <c r="J149" s="195"/>
      <c r="K149" s="195"/>
      <c r="L149"/>
      <c r="M149"/>
    </row>
    <row r="150" spans="2:13" x14ac:dyDescent="0.25">
      <c r="B150"/>
      <c r="C150"/>
      <c r="D150"/>
      <c r="E150"/>
      <c r="F150"/>
      <c r="G150"/>
      <c r="H150"/>
      <c r="I150"/>
      <c r="J150" s="195"/>
      <c r="K150" s="195"/>
      <c r="L150"/>
      <c r="M150"/>
    </row>
    <row r="151" spans="2:13" x14ac:dyDescent="0.25">
      <c r="B151"/>
      <c r="C151"/>
      <c r="D151"/>
      <c r="E151"/>
      <c r="F151"/>
      <c r="G151"/>
      <c r="H151"/>
      <c r="I151"/>
      <c r="J151" s="195"/>
      <c r="K151" s="195"/>
      <c r="L151"/>
      <c r="M151"/>
    </row>
    <row r="152" spans="2:13" x14ac:dyDescent="0.25">
      <c r="B152"/>
      <c r="C152"/>
      <c r="D152"/>
      <c r="E152"/>
      <c r="F152"/>
      <c r="G152"/>
      <c r="H152"/>
      <c r="I152"/>
      <c r="J152" s="195"/>
      <c r="K152" s="195"/>
      <c r="L152"/>
      <c r="M152"/>
    </row>
    <row r="153" spans="2:13" x14ac:dyDescent="0.25">
      <c r="B153"/>
      <c r="C153"/>
      <c r="D153"/>
      <c r="E153"/>
      <c r="F153"/>
      <c r="G153"/>
      <c r="H153"/>
      <c r="I153"/>
      <c r="J153" s="195"/>
      <c r="K153" s="195"/>
      <c r="L153"/>
      <c r="M153"/>
    </row>
    <row r="154" spans="2:13" x14ac:dyDescent="0.25">
      <c r="B154"/>
      <c r="C154"/>
      <c r="D154"/>
      <c r="E154"/>
      <c r="F154"/>
      <c r="G154"/>
      <c r="H154"/>
      <c r="I154"/>
      <c r="J154" s="195"/>
      <c r="K154" s="195"/>
      <c r="L154"/>
      <c r="M154"/>
    </row>
    <row r="155" spans="2:13" x14ac:dyDescent="0.25">
      <c r="B155"/>
      <c r="C155"/>
      <c r="D155"/>
      <c r="E155"/>
      <c r="F155"/>
      <c r="G155"/>
      <c r="H155"/>
      <c r="I155"/>
      <c r="J155" s="195"/>
      <c r="K155" s="195"/>
      <c r="L155"/>
      <c r="M155"/>
    </row>
    <row r="156" spans="2:13" x14ac:dyDescent="0.25">
      <c r="B156"/>
      <c r="C156"/>
      <c r="D156"/>
      <c r="E156"/>
      <c r="F156"/>
      <c r="G156"/>
      <c r="H156"/>
      <c r="I156"/>
      <c r="J156" s="195"/>
      <c r="K156" s="195"/>
      <c r="L156"/>
      <c r="M156"/>
    </row>
    <row r="157" spans="2:13" x14ac:dyDescent="0.25">
      <c r="B157"/>
      <c r="C157"/>
      <c r="D157"/>
      <c r="E157"/>
      <c r="F157"/>
      <c r="G157"/>
      <c r="H157"/>
      <c r="I157"/>
      <c r="J157" s="195"/>
      <c r="K157" s="195"/>
      <c r="L157"/>
      <c r="M157"/>
    </row>
    <row r="158" spans="2:13" x14ac:dyDescent="0.25">
      <c r="B158"/>
      <c r="C158"/>
      <c r="D158"/>
      <c r="E158"/>
      <c r="F158"/>
      <c r="G158"/>
      <c r="H158"/>
      <c r="I158"/>
      <c r="J158" s="195"/>
      <c r="K158" s="195"/>
      <c r="L158"/>
      <c r="M158"/>
    </row>
    <row r="159" spans="2:13" x14ac:dyDescent="0.25">
      <c r="B159"/>
      <c r="C159"/>
      <c r="D159"/>
      <c r="E159"/>
      <c r="F159"/>
      <c r="G159"/>
      <c r="H159"/>
      <c r="I159"/>
      <c r="J159" s="195"/>
      <c r="K159" s="195"/>
      <c r="L159"/>
      <c r="M159"/>
    </row>
    <row r="160" spans="2:13" x14ac:dyDescent="0.25">
      <c r="B160"/>
      <c r="C160"/>
      <c r="D160"/>
      <c r="E160"/>
      <c r="F160"/>
      <c r="G160"/>
      <c r="H160"/>
      <c r="I160"/>
      <c r="J160" s="195"/>
      <c r="K160" s="195"/>
      <c r="L160"/>
      <c r="M160"/>
    </row>
    <row r="161" spans="2:13" x14ac:dyDescent="0.25">
      <c r="B161"/>
      <c r="C161"/>
      <c r="D161"/>
      <c r="E161"/>
      <c r="F161"/>
      <c r="G161"/>
      <c r="H161"/>
      <c r="I161"/>
      <c r="J161" s="195"/>
      <c r="K161" s="195"/>
      <c r="L161"/>
      <c r="M161"/>
    </row>
    <row r="162" spans="2:13" x14ac:dyDescent="0.25">
      <c r="B162"/>
      <c r="C162"/>
      <c r="D162"/>
      <c r="E162"/>
      <c r="F162"/>
      <c r="G162"/>
      <c r="H162"/>
      <c r="I162"/>
      <c r="J162" s="195"/>
      <c r="K162" s="195"/>
      <c r="L162"/>
      <c r="M162"/>
    </row>
    <row r="163" spans="2:13" x14ac:dyDescent="0.25">
      <c r="B163"/>
      <c r="C163"/>
      <c r="D163"/>
      <c r="E163"/>
      <c r="F163"/>
      <c r="G163"/>
      <c r="H163"/>
      <c r="I163"/>
      <c r="J163" s="195"/>
      <c r="K163" s="195"/>
      <c r="L163"/>
      <c r="M163"/>
    </row>
    <row r="164" spans="2:13" x14ac:dyDescent="0.25">
      <c r="B164"/>
      <c r="C164"/>
      <c r="D164"/>
      <c r="E164"/>
      <c r="F164"/>
      <c r="G164"/>
      <c r="H164"/>
      <c r="I164"/>
      <c r="J164" s="195"/>
      <c r="K164" s="195"/>
      <c r="L164"/>
      <c r="M164"/>
    </row>
    <row r="165" spans="2:13" x14ac:dyDescent="0.25">
      <c r="B165"/>
      <c r="C165"/>
      <c r="D165"/>
      <c r="E165"/>
      <c r="F165"/>
      <c r="G165"/>
      <c r="H165"/>
      <c r="I165"/>
      <c r="J165" s="195"/>
      <c r="K165" s="195"/>
      <c r="L165"/>
      <c r="M165"/>
    </row>
    <row r="166" spans="2:13" x14ac:dyDescent="0.25">
      <c r="B166"/>
      <c r="C166"/>
      <c r="D166"/>
      <c r="E166"/>
      <c r="F166"/>
      <c r="G166"/>
      <c r="H166"/>
      <c r="I166"/>
      <c r="J166" s="195"/>
      <c r="K166" s="195"/>
      <c r="L166"/>
      <c r="M166"/>
    </row>
    <row r="167" spans="2:13" x14ac:dyDescent="0.25">
      <c r="B167"/>
      <c r="C167"/>
      <c r="D167"/>
      <c r="E167"/>
      <c r="F167"/>
      <c r="G167"/>
      <c r="H167"/>
      <c r="I167"/>
      <c r="J167" s="195"/>
      <c r="K167" s="195"/>
      <c r="L167"/>
      <c r="M167"/>
    </row>
    <row r="168" spans="2:13" x14ac:dyDescent="0.25">
      <c r="B168"/>
      <c r="C168"/>
      <c r="D168"/>
      <c r="E168"/>
      <c r="F168"/>
      <c r="G168"/>
      <c r="H168"/>
      <c r="I168"/>
      <c r="J168" s="195"/>
      <c r="K168" s="195"/>
      <c r="L168"/>
      <c r="M168"/>
    </row>
    <row r="169" spans="2:13" x14ac:dyDescent="0.25">
      <c r="B169"/>
      <c r="C169"/>
      <c r="D169"/>
      <c r="E169"/>
      <c r="F169"/>
      <c r="G169"/>
      <c r="H169"/>
      <c r="I169"/>
      <c r="J169" s="195"/>
      <c r="K169" s="195"/>
      <c r="L169"/>
      <c r="M169"/>
    </row>
    <row r="170" spans="2:13" x14ac:dyDescent="0.25">
      <c r="B170"/>
      <c r="C170"/>
      <c r="D170"/>
      <c r="E170"/>
      <c r="F170"/>
      <c r="G170"/>
      <c r="H170"/>
      <c r="I170"/>
      <c r="J170" s="195"/>
      <c r="K170" s="195"/>
      <c r="L170"/>
      <c r="M170"/>
    </row>
    <row r="171" spans="2:13" x14ac:dyDescent="0.25">
      <c r="B171"/>
      <c r="C171"/>
      <c r="D171"/>
      <c r="E171"/>
      <c r="F171"/>
      <c r="G171"/>
      <c r="H171"/>
      <c r="I171"/>
      <c r="J171" s="195"/>
      <c r="K171" s="195"/>
      <c r="L171"/>
      <c r="M171"/>
    </row>
    <row r="172" spans="2:13" x14ac:dyDescent="0.25">
      <c r="B172"/>
      <c r="C172"/>
      <c r="D172"/>
      <c r="E172"/>
      <c r="F172"/>
      <c r="G172"/>
      <c r="H172"/>
      <c r="I172"/>
      <c r="J172" s="195"/>
      <c r="K172" s="195"/>
      <c r="L172"/>
      <c r="M172"/>
    </row>
    <row r="173" spans="2:13" x14ac:dyDescent="0.25">
      <c r="B173"/>
      <c r="C173"/>
      <c r="D173"/>
      <c r="E173"/>
      <c r="F173"/>
      <c r="G173"/>
      <c r="H173"/>
      <c r="I173"/>
      <c r="J173" s="195"/>
      <c r="K173" s="195"/>
      <c r="L173"/>
      <c r="M173"/>
    </row>
    <row r="174" spans="2:13" x14ac:dyDescent="0.25">
      <c r="B174"/>
      <c r="C174"/>
      <c r="D174"/>
      <c r="E174"/>
      <c r="F174"/>
      <c r="G174"/>
      <c r="H174"/>
      <c r="I174"/>
      <c r="J174" s="195"/>
      <c r="K174" s="195"/>
      <c r="L174"/>
      <c r="M174"/>
    </row>
    <row r="175" spans="2:13" x14ac:dyDescent="0.25">
      <c r="B175"/>
      <c r="C175"/>
      <c r="D175"/>
      <c r="E175"/>
      <c r="F175"/>
      <c r="G175"/>
      <c r="H175"/>
      <c r="I175"/>
      <c r="J175" s="195"/>
      <c r="K175" s="195"/>
      <c r="L175"/>
      <c r="M175"/>
    </row>
    <row r="176" spans="2:13" x14ac:dyDescent="0.25">
      <c r="B176"/>
      <c r="C176"/>
      <c r="D176"/>
      <c r="E176"/>
      <c r="F176"/>
      <c r="G176"/>
      <c r="H176"/>
      <c r="I176"/>
      <c r="J176" s="195"/>
      <c r="K176" s="195"/>
      <c r="L176"/>
      <c r="M176"/>
    </row>
    <row r="177" spans="2:13" x14ac:dyDescent="0.25">
      <c r="B177"/>
      <c r="C177"/>
      <c r="D177"/>
      <c r="E177"/>
      <c r="F177"/>
      <c r="G177"/>
      <c r="H177"/>
      <c r="I177"/>
      <c r="J177" s="195"/>
      <c r="K177" s="195"/>
      <c r="L177"/>
      <c r="M177"/>
    </row>
  </sheetData>
  <mergeCells count="1">
    <mergeCell ref="A1:A2"/>
  </mergeCells>
  <hyperlinks>
    <hyperlink ref="M6" r:id="rId1" xr:uid="{00000000-0004-0000-0A00-000000000000}"/>
    <hyperlink ref="M10" r:id="rId2" display="http://www.ethanolrfa.org/resources/publications/" xr:uid="{00000000-0004-0000-0A00-000001000000}"/>
    <hyperlink ref="M5" r:id="rId3" xr:uid="{00000000-0004-0000-0A00-000002000000}"/>
    <hyperlink ref="M12" r:id="rId4" xr:uid="{00000000-0004-0000-0A00-000003000000}"/>
    <hyperlink ref="M27" r:id="rId5" xr:uid="{00000000-0004-0000-0A00-000005000000}"/>
    <hyperlink ref="M19" r:id="rId6" xr:uid="{00000000-0004-0000-0A00-000007000000}"/>
    <hyperlink ref="M18" r:id="rId7" xr:uid="{00000000-0004-0000-0A00-000008000000}"/>
    <hyperlink ref="M20" r:id="rId8" xr:uid="{00000000-0004-0000-0A00-000009000000}"/>
    <hyperlink ref="M21" r:id="rId9" xr:uid="{00000000-0004-0000-0A00-00000A000000}"/>
    <hyperlink ref="M28" r:id="rId10" xr:uid="{00000000-0004-0000-0A00-00000B000000}"/>
    <hyperlink ref="M29" r:id="rId11" xr:uid="{00000000-0004-0000-0A00-00000C000000}"/>
    <hyperlink ref="M30" r:id="rId12" xr:uid="{00000000-0004-0000-0A00-00000D000000}"/>
    <hyperlink ref="M17" r:id="rId13" xr:uid="{1FA6871A-51FA-450C-96FF-4FF1F8B295FA}"/>
    <hyperlink ref="M22" r:id="rId14" xr:uid="{4B17CA44-D5E1-4492-BC21-C67D37932581}"/>
    <hyperlink ref="M36" r:id="rId15" xr:uid="{D2AE8F7A-45C3-4F0B-BCF6-04A4C6C1FCD5}"/>
    <hyperlink ref="M14" r:id="rId16" xr:uid="{66BB5189-ACD9-4076-8850-0FEBD2436A44}"/>
    <hyperlink ref="M7" r:id="rId17" xr:uid="{D83D48B7-F9B7-4E60-8BEA-193E3CF4A68D}"/>
    <hyperlink ref="M8" r:id="rId18" xr:uid="{7AB95F87-FCC8-4E7F-B8A8-01A3CC028DCC}"/>
    <hyperlink ref="M9" r:id="rId19" xr:uid="{0113AED2-8565-40BF-B77A-9E57D8F5DCEF}"/>
    <hyperlink ref="M4" r:id="rId20" xr:uid="{B4BCBB12-EBD7-4AE4-B4B7-23A3A6DB880F}"/>
    <hyperlink ref="M13" r:id="rId21" xr:uid="{E09B9B52-2651-48A1-8615-C90E4EFA87AC}"/>
  </hyperlinks>
  <pageMargins left="0.7" right="0.7" top="0.75" bottom="0.75" header="0.3" footer="0.3"/>
  <pageSetup orientation="portrait" r:id="rId22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C290-A9C9-49EA-9D51-7179A221CDB7}">
  <sheetPr>
    <tabColor rgb="FF08306C"/>
  </sheetPr>
  <dimension ref="A1:N8"/>
  <sheetViews>
    <sheetView zoomScale="85" zoomScaleNormal="85" workbookViewId="0">
      <selection activeCell="A4" sqref="A4"/>
    </sheetView>
  </sheetViews>
  <sheetFormatPr defaultRowHeight="15" x14ac:dyDescent="0.25"/>
  <cols>
    <col min="1" max="1" width="75.7109375" bestFit="1" customWidth="1"/>
    <col min="11" max="11" width="9.140625" style="195"/>
    <col min="12" max="12" width="11.85546875" bestFit="1" customWidth="1"/>
    <col min="13" max="13" width="49.140625" bestFit="1" customWidth="1"/>
    <col min="14" max="14" width="20.28515625" bestFit="1" customWidth="1"/>
  </cols>
  <sheetData>
    <row r="1" spans="1:14" s="195" customFormat="1" x14ac:dyDescent="0.25">
      <c r="A1" s="334" t="s">
        <v>259</v>
      </c>
    </row>
    <row r="2" spans="1:14" x14ac:dyDescent="0.25">
      <c r="A2" s="335"/>
    </row>
    <row r="3" spans="1:14" x14ac:dyDescent="0.25">
      <c r="A3" s="141" t="s">
        <v>14</v>
      </c>
      <c r="B3" s="141">
        <v>2010</v>
      </c>
      <c r="C3" s="141">
        <v>2011</v>
      </c>
      <c r="D3" s="141">
        <v>2012</v>
      </c>
      <c r="E3" s="141">
        <v>2013</v>
      </c>
      <c r="F3" s="141">
        <v>2014</v>
      </c>
      <c r="G3" s="141">
        <v>2015</v>
      </c>
      <c r="H3" s="141">
        <v>2016</v>
      </c>
      <c r="I3" s="141">
        <v>2017</v>
      </c>
      <c r="J3" s="141">
        <v>2018</v>
      </c>
      <c r="K3" s="44">
        <v>2019</v>
      </c>
      <c r="L3" s="141" t="s">
        <v>72</v>
      </c>
      <c r="M3" s="155" t="s">
        <v>73</v>
      </c>
      <c r="N3" s="155" t="s">
        <v>36</v>
      </c>
    </row>
    <row r="4" spans="1:14" ht="30" x14ac:dyDescent="0.25">
      <c r="A4" s="217" t="s">
        <v>260</v>
      </c>
      <c r="B4" s="218"/>
      <c r="C4" s="218"/>
      <c r="D4" s="218"/>
      <c r="E4" s="197">
        <v>12</v>
      </c>
      <c r="F4" s="197">
        <v>0</v>
      </c>
      <c r="G4" s="197">
        <v>0</v>
      </c>
      <c r="H4" s="197">
        <v>125</v>
      </c>
      <c r="I4" s="197">
        <v>0</v>
      </c>
      <c r="J4" s="197">
        <v>0</v>
      </c>
      <c r="K4" s="75">
        <v>0</v>
      </c>
      <c r="L4" s="120" t="s">
        <v>9</v>
      </c>
      <c r="M4" s="115" t="s">
        <v>335</v>
      </c>
      <c r="N4" s="114" t="s">
        <v>255</v>
      </c>
    </row>
    <row r="8" spans="1:14" x14ac:dyDescent="0.25">
      <c r="B8" s="216"/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8306C"/>
  </sheetPr>
  <dimension ref="A1:O143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61.28515625" style="14" bestFit="1" customWidth="1"/>
    <col min="2" max="9" width="11.7109375" style="14" customWidth="1"/>
    <col min="10" max="11" width="11.7109375" style="128" customWidth="1"/>
    <col min="12" max="12" width="18.42578125" style="14" bestFit="1" customWidth="1"/>
    <col min="13" max="13" width="77.5703125" style="14" bestFit="1" customWidth="1"/>
    <col min="14" max="14" width="37.140625" style="28" customWidth="1"/>
    <col min="15" max="16384" width="8.85546875" style="28"/>
  </cols>
  <sheetData>
    <row r="1" spans="1:14" x14ac:dyDescent="0.25">
      <c r="A1" s="334" t="s">
        <v>19</v>
      </c>
    </row>
    <row r="2" spans="1:14" x14ac:dyDescent="0.25">
      <c r="A2" s="336"/>
    </row>
    <row r="3" spans="1:14" s="26" customFormat="1" x14ac:dyDescent="0.25">
      <c r="A3" s="2" t="s">
        <v>7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4">
        <v>2017</v>
      </c>
      <c r="J3" s="141">
        <v>2018</v>
      </c>
      <c r="K3" s="44">
        <v>2019</v>
      </c>
      <c r="L3" s="7" t="s">
        <v>72</v>
      </c>
      <c r="M3" s="7" t="s">
        <v>73</v>
      </c>
      <c r="N3" s="45" t="s">
        <v>36</v>
      </c>
    </row>
    <row r="4" spans="1:14" x14ac:dyDescent="0.25">
      <c r="A4" s="11" t="s">
        <v>92</v>
      </c>
      <c r="B4" s="79"/>
      <c r="C4" s="4">
        <v>103</v>
      </c>
      <c r="D4" s="4">
        <v>112</v>
      </c>
      <c r="E4" s="4">
        <v>115</v>
      </c>
      <c r="F4" s="4">
        <v>98</v>
      </c>
      <c r="G4" s="4">
        <v>94</v>
      </c>
      <c r="H4" s="5">
        <v>96</v>
      </c>
      <c r="I4" s="52">
        <v>95</v>
      </c>
      <c r="J4" s="116">
        <v>100</v>
      </c>
      <c r="K4" s="124">
        <v>91</v>
      </c>
      <c r="L4" s="6" t="s">
        <v>8</v>
      </c>
      <c r="M4" s="43" t="s">
        <v>74</v>
      </c>
      <c r="N4" s="125" t="s">
        <v>317</v>
      </c>
    </row>
    <row r="5" spans="1:14" x14ac:dyDescent="0.25">
      <c r="A5" s="11" t="s">
        <v>93</v>
      </c>
      <c r="B5" s="79"/>
      <c r="C5" s="79"/>
      <c r="D5" s="79"/>
      <c r="E5" s="79"/>
      <c r="F5" s="79"/>
      <c r="G5" s="79"/>
      <c r="H5" s="4">
        <v>6</v>
      </c>
      <c r="I5" s="52">
        <v>0</v>
      </c>
      <c r="J5" s="116">
        <v>0</v>
      </c>
      <c r="K5" s="124">
        <v>0</v>
      </c>
      <c r="L5" s="6" t="s">
        <v>20</v>
      </c>
      <c r="M5" s="15" t="s">
        <v>21</v>
      </c>
      <c r="N5" s="125" t="s">
        <v>317</v>
      </c>
    </row>
    <row r="6" spans="1:14" x14ac:dyDescent="0.25">
      <c r="A6" s="54" t="s">
        <v>85</v>
      </c>
      <c r="B6" s="82"/>
      <c r="C6" s="82"/>
      <c r="D6" s="82"/>
      <c r="E6" s="82"/>
      <c r="F6" s="82"/>
      <c r="G6" s="82"/>
      <c r="H6" s="85">
        <v>15</v>
      </c>
      <c r="I6" s="83">
        <v>10</v>
      </c>
      <c r="J6" s="83">
        <v>12</v>
      </c>
      <c r="K6" s="83">
        <v>12</v>
      </c>
      <c r="L6" s="53" t="s">
        <v>20</v>
      </c>
      <c r="M6" s="65" t="s">
        <v>22</v>
      </c>
      <c r="N6" s="125" t="s">
        <v>317</v>
      </c>
    </row>
    <row r="7" spans="1:14" x14ac:dyDescent="0.25">
      <c r="A7" s="11" t="s">
        <v>156</v>
      </c>
      <c r="B7" s="79"/>
      <c r="C7" s="5">
        <v>35</v>
      </c>
      <c r="D7" s="5">
        <v>37</v>
      </c>
      <c r="E7" s="5">
        <v>38</v>
      </c>
      <c r="F7" s="5">
        <v>35</v>
      </c>
      <c r="G7" s="5">
        <v>36</v>
      </c>
      <c r="H7" s="5">
        <v>37</v>
      </c>
      <c r="I7" s="52">
        <v>36</v>
      </c>
      <c r="J7" s="116">
        <v>38</v>
      </c>
      <c r="K7" s="124">
        <v>37</v>
      </c>
      <c r="L7" s="6" t="s">
        <v>8</v>
      </c>
      <c r="M7" s="43" t="s">
        <v>74</v>
      </c>
      <c r="N7" s="125" t="s">
        <v>317</v>
      </c>
    </row>
    <row r="8" spans="1:14" x14ac:dyDescent="0.25">
      <c r="A8" s="21"/>
      <c r="B8" s="71"/>
      <c r="C8" s="71"/>
      <c r="D8" s="71"/>
      <c r="E8" s="71"/>
      <c r="F8" s="71"/>
      <c r="G8" s="71"/>
      <c r="H8" s="71"/>
      <c r="I8" s="71"/>
      <c r="J8" s="71"/>
      <c r="K8" s="71"/>
      <c r="L8" s="66"/>
      <c r="M8" s="66"/>
      <c r="N8" s="24"/>
    </row>
    <row r="9" spans="1:14" s="26" customFormat="1" x14ac:dyDescent="0.25">
      <c r="A9" s="10" t="s">
        <v>14</v>
      </c>
      <c r="B9" s="10">
        <v>2010</v>
      </c>
      <c r="C9" s="10">
        <v>2011</v>
      </c>
      <c r="D9" s="10">
        <v>2012</v>
      </c>
      <c r="E9" s="10">
        <v>2013</v>
      </c>
      <c r="F9" s="10">
        <v>2014</v>
      </c>
      <c r="G9" s="10">
        <v>2015</v>
      </c>
      <c r="H9" s="10">
        <v>2016</v>
      </c>
      <c r="I9" s="10">
        <v>2017</v>
      </c>
      <c r="J9" s="10">
        <v>2018</v>
      </c>
      <c r="K9" s="10">
        <v>2019</v>
      </c>
      <c r="L9" s="8" t="s">
        <v>72</v>
      </c>
      <c r="M9" s="8" t="s">
        <v>73</v>
      </c>
      <c r="N9" s="8" t="s">
        <v>36</v>
      </c>
    </row>
    <row r="10" spans="1:14" x14ac:dyDescent="0.25">
      <c r="A10" s="11" t="s">
        <v>136</v>
      </c>
      <c r="B10" s="103">
        <v>0.34350000000000003</v>
      </c>
      <c r="C10" s="103">
        <v>0.96750000000000003</v>
      </c>
      <c r="D10" s="103">
        <v>0.96960000000000002</v>
      </c>
      <c r="E10" s="103">
        <v>1.3580000000000001</v>
      </c>
      <c r="F10" s="103">
        <v>1.268</v>
      </c>
      <c r="G10" s="103">
        <v>1.266</v>
      </c>
      <c r="H10" s="103">
        <v>1.569</v>
      </c>
      <c r="I10" s="104">
        <v>1.5960000000000001</v>
      </c>
      <c r="J10" s="112">
        <v>1.857</v>
      </c>
      <c r="K10" s="104">
        <v>1.7250000000000001</v>
      </c>
      <c r="L10" s="32" t="s">
        <v>8</v>
      </c>
      <c r="M10" s="121" t="s">
        <v>74</v>
      </c>
      <c r="N10" s="125" t="s">
        <v>317</v>
      </c>
    </row>
    <row r="11" spans="1:14" ht="30" x14ac:dyDescent="0.25">
      <c r="A11" s="38" t="s">
        <v>137</v>
      </c>
      <c r="B11" s="103">
        <v>0.25863034148161967</v>
      </c>
      <c r="C11" s="103">
        <v>0.88561298749766748</v>
      </c>
      <c r="D11" s="103">
        <v>0.90128755364806867</v>
      </c>
      <c r="E11" s="103">
        <v>1.4263855196865085</v>
      </c>
      <c r="F11" s="103">
        <v>1.4185508836553156</v>
      </c>
      <c r="G11" s="103">
        <v>1.496923860652847</v>
      </c>
      <c r="H11" s="103">
        <v>2.0847211881343313</v>
      </c>
      <c r="I11" s="104">
        <v>1.9828363180375406</v>
      </c>
      <c r="J11" s="112">
        <v>1.9044633410400094</v>
      </c>
      <c r="K11" s="104">
        <v>1.8104157686429718</v>
      </c>
      <c r="L11" s="6" t="s">
        <v>8</v>
      </c>
      <c r="M11" s="15" t="s">
        <v>67</v>
      </c>
      <c r="N11" s="50" t="s">
        <v>323</v>
      </c>
    </row>
    <row r="12" spans="1:14" ht="30" x14ac:dyDescent="0.25">
      <c r="A12" s="11" t="s">
        <v>409</v>
      </c>
      <c r="B12" s="95">
        <v>2.3687999999999997E-2</v>
      </c>
      <c r="C12" s="95">
        <v>3.7380000000000004E-2</v>
      </c>
      <c r="D12" s="95">
        <v>3.5826000000000004E-2</v>
      </c>
      <c r="E12" s="95">
        <v>0.34238400000000002</v>
      </c>
      <c r="F12" s="95">
        <v>0.192276</v>
      </c>
      <c r="G12" s="95">
        <v>0.35275799999999996</v>
      </c>
      <c r="H12" s="103">
        <v>0.70891800000000005</v>
      </c>
      <c r="I12" s="104">
        <v>0.393708</v>
      </c>
      <c r="J12" s="112">
        <v>0.16669800000000001</v>
      </c>
      <c r="K12" s="104">
        <v>0.17127600000000001</v>
      </c>
      <c r="L12" s="6" t="s">
        <v>8</v>
      </c>
      <c r="M12" s="15" t="s">
        <v>63</v>
      </c>
      <c r="N12" s="50" t="s">
        <v>324</v>
      </c>
    </row>
    <row r="13" spans="1:14" ht="30" x14ac:dyDescent="0.25">
      <c r="A13" s="11" t="s">
        <v>408</v>
      </c>
      <c r="B13" s="95">
        <v>0.108696</v>
      </c>
      <c r="C13" s="95">
        <v>7.5558E-2</v>
      </c>
      <c r="D13" s="95">
        <v>0.12835199999999999</v>
      </c>
      <c r="E13" s="95">
        <v>0.19635</v>
      </c>
      <c r="F13" s="95">
        <v>8.2907999999999996E-2</v>
      </c>
      <c r="G13" s="95">
        <v>8.7821999999999997E-2</v>
      </c>
      <c r="H13" s="103">
        <v>8.8116E-2</v>
      </c>
      <c r="I13" s="104">
        <v>9.3156000000000003E-2</v>
      </c>
      <c r="J13" s="112">
        <v>0.10374</v>
      </c>
      <c r="K13" s="104">
        <v>0.11466</v>
      </c>
      <c r="L13" s="6" t="s">
        <v>8</v>
      </c>
      <c r="M13" s="15" t="s">
        <v>63</v>
      </c>
      <c r="N13" s="50" t="s">
        <v>324</v>
      </c>
    </row>
    <row r="14" spans="1:14" x14ac:dyDescent="0.25">
      <c r="A14" s="38" t="s">
        <v>94</v>
      </c>
      <c r="B14" s="5">
        <v>644</v>
      </c>
      <c r="C14" s="5">
        <v>627</v>
      </c>
      <c r="D14" s="5">
        <v>675</v>
      </c>
      <c r="E14" s="5">
        <v>757</v>
      </c>
      <c r="F14" s="5">
        <v>783</v>
      </c>
      <c r="G14" s="5">
        <v>721</v>
      </c>
      <c r="H14" s="5">
        <v>697</v>
      </c>
      <c r="I14" s="123">
        <v>702</v>
      </c>
      <c r="J14" s="119">
        <v>681</v>
      </c>
      <c r="K14" s="123">
        <v>613</v>
      </c>
      <c r="L14" s="6" t="s">
        <v>15</v>
      </c>
      <c r="M14" s="15" t="s">
        <v>16</v>
      </c>
      <c r="N14" s="125" t="s">
        <v>217</v>
      </c>
    </row>
    <row r="15" spans="1:14" x14ac:dyDescent="0.25">
      <c r="A15" s="2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66"/>
      <c r="M15" s="66"/>
      <c r="N15" s="24"/>
    </row>
    <row r="16" spans="1:14" s="26" customFormat="1" x14ac:dyDescent="0.25">
      <c r="A16" s="10" t="s">
        <v>10</v>
      </c>
      <c r="B16" s="10">
        <v>2010</v>
      </c>
      <c r="C16" s="10">
        <v>2011</v>
      </c>
      <c r="D16" s="10">
        <v>2012</v>
      </c>
      <c r="E16" s="10">
        <v>2013</v>
      </c>
      <c r="F16" s="10">
        <v>2014</v>
      </c>
      <c r="G16" s="10">
        <v>2015</v>
      </c>
      <c r="H16" s="10">
        <v>2016</v>
      </c>
      <c r="I16" s="10">
        <v>2017</v>
      </c>
      <c r="J16" s="10">
        <v>2018</v>
      </c>
      <c r="K16" s="10">
        <v>2019</v>
      </c>
      <c r="L16" s="8" t="s">
        <v>72</v>
      </c>
      <c r="M16" s="8" t="s">
        <v>73</v>
      </c>
      <c r="N16" s="8" t="s">
        <v>36</v>
      </c>
    </row>
    <row r="17" spans="1:15" x14ac:dyDescent="0.25">
      <c r="A17" s="149" t="s">
        <v>163</v>
      </c>
      <c r="B17" s="86">
        <v>3.436375</v>
      </c>
      <c r="C17" s="86">
        <v>5.1727083333333335</v>
      </c>
      <c r="D17" s="86">
        <v>4.5162500000000003</v>
      </c>
      <c r="E17" s="86">
        <v>4.6016666666666666</v>
      </c>
      <c r="F17" s="86">
        <v>3.4550000000000001</v>
      </c>
      <c r="G17" s="86">
        <v>2.8358333333333334</v>
      </c>
      <c r="H17" s="86">
        <v>3.2391666666666672</v>
      </c>
      <c r="I17" s="86">
        <v>3.2724999999999991</v>
      </c>
      <c r="J17" s="200">
        <v>3.1016666666666666</v>
      </c>
      <c r="K17" s="86">
        <v>3.06</v>
      </c>
      <c r="L17" s="6" t="s">
        <v>15</v>
      </c>
      <c r="M17" s="115" t="s">
        <v>16</v>
      </c>
      <c r="N17" s="125" t="s">
        <v>317</v>
      </c>
    </row>
    <row r="18" spans="1:15" s="26" customFormat="1" x14ac:dyDescent="0.25">
      <c r="A18" s="149" t="s">
        <v>165</v>
      </c>
      <c r="B18" s="86">
        <v>3.6274999999999999</v>
      </c>
      <c r="C18" s="86">
        <v>4.125</v>
      </c>
      <c r="D18" s="86">
        <v>4.2275</v>
      </c>
      <c r="E18" s="86">
        <v>4.2125000000000004</v>
      </c>
      <c r="F18" s="86">
        <v>4.18</v>
      </c>
      <c r="G18" s="86">
        <v>3.6150000000000002</v>
      </c>
      <c r="H18" s="86">
        <v>3</v>
      </c>
      <c r="I18" s="86">
        <v>3.12</v>
      </c>
      <c r="J18" s="200">
        <v>3.4625000000000004</v>
      </c>
      <c r="K18" s="86">
        <v>3.5350000000000001</v>
      </c>
      <c r="L18" s="161" t="s">
        <v>261</v>
      </c>
      <c r="M18" s="178" t="s">
        <v>157</v>
      </c>
      <c r="N18" s="125" t="s">
        <v>317</v>
      </c>
    </row>
    <row r="19" spans="1:15" s="26" customFormat="1" x14ac:dyDescent="0.25">
      <c r="A19" s="149" t="s">
        <v>164</v>
      </c>
      <c r="B19" s="86">
        <v>2.8</v>
      </c>
      <c r="C19" s="86">
        <v>3.5300000000000002</v>
      </c>
      <c r="D19" s="86">
        <v>3.6875</v>
      </c>
      <c r="E19" s="86">
        <v>3.6675</v>
      </c>
      <c r="F19" s="86">
        <v>3.5975000000000001</v>
      </c>
      <c r="G19" s="86">
        <v>2.6349999999999998</v>
      </c>
      <c r="H19" s="86">
        <v>2.1674999999999995</v>
      </c>
      <c r="I19" s="86">
        <v>2.3025000000000002</v>
      </c>
      <c r="J19" s="200">
        <v>2.6675</v>
      </c>
      <c r="K19" s="86">
        <v>2.4849999999999999</v>
      </c>
      <c r="L19" s="161" t="s">
        <v>261</v>
      </c>
      <c r="M19" s="178" t="s">
        <v>157</v>
      </c>
      <c r="N19" s="125" t="s">
        <v>317</v>
      </c>
    </row>
    <row r="20" spans="1:15" s="26" customFormat="1" x14ac:dyDescent="0.25">
      <c r="A20" s="149" t="s">
        <v>162</v>
      </c>
      <c r="B20" s="86">
        <v>2.67</v>
      </c>
      <c r="C20" s="86">
        <v>4.1675000000000004</v>
      </c>
      <c r="D20" s="86">
        <v>3.5525000000000002</v>
      </c>
      <c r="E20" s="86">
        <v>3.5349999999999997</v>
      </c>
      <c r="F20" s="86">
        <v>3.4850000000000003</v>
      </c>
      <c r="G20" s="86">
        <v>2.5549999999999997</v>
      </c>
      <c r="H20" s="86">
        <v>2.0724999999999998</v>
      </c>
      <c r="I20" s="86">
        <v>2.3075000000000001</v>
      </c>
      <c r="J20" s="200">
        <v>2.8025000000000002</v>
      </c>
      <c r="K20" s="86">
        <v>2.7124999999999999</v>
      </c>
      <c r="L20" s="161" t="s">
        <v>261</v>
      </c>
      <c r="M20" s="178" t="s">
        <v>157</v>
      </c>
      <c r="N20" s="125" t="s">
        <v>317</v>
      </c>
    </row>
    <row r="21" spans="1:15" s="128" customFormat="1" ht="30" x14ac:dyDescent="0.25">
      <c r="A21" s="152" t="s">
        <v>80</v>
      </c>
      <c r="B21" s="133">
        <v>418.51851851851853</v>
      </c>
      <c r="C21" s="133">
        <v>462.96296296296299</v>
      </c>
      <c r="D21" s="133">
        <v>533.33333333333337</v>
      </c>
      <c r="E21" s="133">
        <v>481.48148148148147</v>
      </c>
      <c r="F21" s="133">
        <v>374.07407407407408</v>
      </c>
      <c r="G21" s="133">
        <v>331.48148148148147</v>
      </c>
      <c r="H21" s="133">
        <v>350.74074074074076</v>
      </c>
      <c r="I21" s="133">
        <v>345.55555555555554</v>
      </c>
      <c r="J21" s="133">
        <v>314.07407407407408</v>
      </c>
      <c r="K21" s="68">
        <v>322.22222222222217</v>
      </c>
      <c r="L21" s="118" t="s">
        <v>15</v>
      </c>
      <c r="M21" s="115" t="s">
        <v>81</v>
      </c>
      <c r="N21" s="114" t="s">
        <v>325</v>
      </c>
    </row>
    <row r="22" spans="1:15" x14ac:dyDescent="0.25">
      <c r="A22" s="149" t="s">
        <v>147</v>
      </c>
      <c r="B22" s="79"/>
      <c r="C22" s="79"/>
      <c r="D22" s="79"/>
      <c r="E22" s="79"/>
      <c r="F22" s="123">
        <v>49500</v>
      </c>
      <c r="G22" s="123">
        <v>49500</v>
      </c>
      <c r="H22" s="72">
        <v>61100</v>
      </c>
      <c r="I22" s="123">
        <v>62200</v>
      </c>
      <c r="J22" s="123">
        <v>72300</v>
      </c>
      <c r="K22" s="123">
        <v>67300</v>
      </c>
      <c r="L22" s="50" t="s">
        <v>262</v>
      </c>
      <c r="M22" s="147" t="s">
        <v>263</v>
      </c>
      <c r="N22" s="125" t="s">
        <v>317</v>
      </c>
    </row>
    <row r="23" spans="1:15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5" x14ac:dyDescent="0.2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60"/>
      <c r="M24" s="160"/>
      <c r="N24"/>
      <c r="O24"/>
    </row>
    <row r="25" spans="1:15" x14ac:dyDescent="0.25">
      <c r="N25"/>
      <c r="O25"/>
    </row>
    <row r="26" spans="1:15" x14ac:dyDescent="0.25">
      <c r="N26"/>
      <c r="O26"/>
    </row>
    <row r="27" spans="1:15" x14ac:dyDescent="0.25">
      <c r="N27"/>
      <c r="O27"/>
    </row>
    <row r="111" spans="1:13" x14ac:dyDescent="0.25">
      <c r="A111"/>
      <c r="B111"/>
      <c r="C111"/>
      <c r="D111"/>
      <c r="E111"/>
      <c r="F111"/>
      <c r="G111"/>
      <c r="H111"/>
      <c r="I111"/>
      <c r="J111"/>
      <c r="K111" s="195"/>
      <c r="L111"/>
      <c r="M111"/>
    </row>
    <row r="112" spans="1:13" x14ac:dyDescent="0.25">
      <c r="A112"/>
      <c r="B112"/>
      <c r="C112"/>
      <c r="D112"/>
      <c r="E112"/>
      <c r="F112"/>
      <c r="G112"/>
      <c r="H112"/>
      <c r="I112"/>
      <c r="J112"/>
      <c r="K112" s="195"/>
      <c r="L112"/>
      <c r="M112"/>
    </row>
    <row r="113" spans="1:13" x14ac:dyDescent="0.25">
      <c r="A113"/>
      <c r="B113"/>
      <c r="C113"/>
      <c r="D113"/>
      <c r="E113"/>
      <c r="F113"/>
      <c r="G113"/>
      <c r="H113"/>
      <c r="I113"/>
      <c r="J113"/>
      <c r="K113" s="195"/>
      <c r="L113"/>
      <c r="M113"/>
    </row>
    <row r="114" spans="1:13" x14ac:dyDescent="0.25">
      <c r="A114"/>
      <c r="B114"/>
      <c r="C114"/>
      <c r="D114"/>
      <c r="E114"/>
      <c r="F114"/>
      <c r="G114"/>
      <c r="H114"/>
      <c r="I114"/>
      <c r="J114"/>
      <c r="K114" s="195"/>
      <c r="L114"/>
      <c r="M114"/>
    </row>
    <row r="115" spans="1:13" x14ac:dyDescent="0.25">
      <c r="A115"/>
      <c r="B115"/>
      <c r="C115"/>
      <c r="D115"/>
      <c r="E115"/>
      <c r="F115"/>
      <c r="G115"/>
      <c r="H115"/>
      <c r="I115"/>
      <c r="J115"/>
      <c r="K115" s="195"/>
      <c r="L115"/>
      <c r="M115"/>
    </row>
    <row r="116" spans="1:13" x14ac:dyDescent="0.25">
      <c r="A116"/>
      <c r="B116"/>
      <c r="C116"/>
      <c r="D116"/>
      <c r="E116"/>
      <c r="F116"/>
      <c r="G116"/>
      <c r="H116"/>
      <c r="I116"/>
      <c r="J116"/>
      <c r="K116" s="195"/>
      <c r="L116"/>
      <c r="M116"/>
    </row>
    <row r="117" spans="1:13" x14ac:dyDescent="0.25">
      <c r="A117"/>
      <c r="B117"/>
      <c r="C117"/>
      <c r="D117"/>
      <c r="E117"/>
      <c r="F117"/>
      <c r="G117"/>
      <c r="H117"/>
      <c r="I117"/>
      <c r="J117"/>
      <c r="K117" s="195"/>
      <c r="L117"/>
      <c r="M117"/>
    </row>
    <row r="118" spans="1:13" x14ac:dyDescent="0.25">
      <c r="A118"/>
      <c r="B118"/>
      <c r="C118"/>
      <c r="D118"/>
      <c r="E118"/>
      <c r="F118"/>
      <c r="G118"/>
      <c r="H118"/>
      <c r="I118"/>
      <c r="J118"/>
      <c r="K118" s="195"/>
      <c r="L118"/>
      <c r="M118"/>
    </row>
    <row r="119" spans="1:13" x14ac:dyDescent="0.25">
      <c r="E119"/>
      <c r="F119"/>
      <c r="G119"/>
      <c r="H119"/>
    </row>
    <row r="120" spans="1:13" x14ac:dyDescent="0.25">
      <c r="E120"/>
      <c r="F120"/>
      <c r="G120"/>
      <c r="H120"/>
    </row>
    <row r="121" spans="1:13" x14ac:dyDescent="0.25">
      <c r="E121"/>
      <c r="F121"/>
      <c r="G121"/>
      <c r="H121"/>
    </row>
    <row r="122" spans="1:13" x14ac:dyDescent="0.25">
      <c r="E122"/>
      <c r="F122"/>
      <c r="G122"/>
      <c r="H122"/>
    </row>
    <row r="123" spans="1:13" x14ac:dyDescent="0.25">
      <c r="E123"/>
      <c r="F123"/>
      <c r="G123"/>
      <c r="H123"/>
    </row>
    <row r="124" spans="1:13" x14ac:dyDescent="0.25">
      <c r="E124"/>
      <c r="F124"/>
      <c r="G124"/>
      <c r="H124"/>
    </row>
    <row r="125" spans="1:13" x14ac:dyDescent="0.25">
      <c r="E125"/>
      <c r="F125"/>
      <c r="G125"/>
      <c r="H125"/>
    </row>
    <row r="126" spans="1:13" x14ac:dyDescent="0.25">
      <c r="E126"/>
      <c r="F126"/>
      <c r="G126"/>
      <c r="H126"/>
    </row>
    <row r="127" spans="1:13" x14ac:dyDescent="0.25">
      <c r="E127"/>
      <c r="F127"/>
      <c r="G127"/>
      <c r="H127"/>
    </row>
    <row r="128" spans="1:13" x14ac:dyDescent="0.25">
      <c r="E128"/>
      <c r="F128"/>
      <c r="G128"/>
      <c r="H128"/>
    </row>
    <row r="129" spans="5:8" x14ac:dyDescent="0.25">
      <c r="E129"/>
      <c r="F129"/>
      <c r="G129"/>
      <c r="H129"/>
    </row>
    <row r="130" spans="5:8" x14ac:dyDescent="0.25">
      <c r="E130"/>
      <c r="F130"/>
      <c r="G130"/>
      <c r="H130"/>
    </row>
    <row r="131" spans="5:8" x14ac:dyDescent="0.25">
      <c r="E131"/>
      <c r="F131"/>
      <c r="G131"/>
      <c r="H131"/>
    </row>
    <row r="132" spans="5:8" x14ac:dyDescent="0.25">
      <c r="E132"/>
      <c r="F132"/>
      <c r="G132"/>
      <c r="H132"/>
    </row>
    <row r="133" spans="5:8" x14ac:dyDescent="0.25">
      <c r="E133"/>
      <c r="F133"/>
      <c r="G133"/>
      <c r="H133"/>
    </row>
    <row r="134" spans="5:8" x14ac:dyDescent="0.25">
      <c r="E134"/>
      <c r="F134"/>
      <c r="G134"/>
      <c r="H134"/>
    </row>
    <row r="135" spans="5:8" x14ac:dyDescent="0.25">
      <c r="E135"/>
      <c r="F135"/>
      <c r="G135"/>
      <c r="H135"/>
    </row>
    <row r="136" spans="5:8" x14ac:dyDescent="0.25">
      <c r="E136"/>
      <c r="F136"/>
      <c r="G136"/>
      <c r="H136"/>
    </row>
    <row r="137" spans="5:8" x14ac:dyDescent="0.25">
      <c r="E137"/>
      <c r="F137"/>
      <c r="G137"/>
      <c r="H137"/>
    </row>
    <row r="138" spans="5:8" x14ac:dyDescent="0.25">
      <c r="E138"/>
      <c r="F138"/>
      <c r="G138"/>
      <c r="H138"/>
    </row>
    <row r="139" spans="5:8" x14ac:dyDescent="0.25">
      <c r="E139"/>
      <c r="F139"/>
      <c r="G139"/>
      <c r="H139"/>
    </row>
    <row r="140" spans="5:8" x14ac:dyDescent="0.25">
      <c r="E140"/>
      <c r="F140"/>
      <c r="G140"/>
      <c r="H140"/>
    </row>
    <row r="141" spans="5:8" x14ac:dyDescent="0.25">
      <c r="E141"/>
      <c r="F141"/>
      <c r="G141"/>
      <c r="H141"/>
    </row>
    <row r="142" spans="5:8" x14ac:dyDescent="0.25">
      <c r="E142"/>
      <c r="F142"/>
      <c r="G142"/>
      <c r="H142"/>
    </row>
    <row r="143" spans="5:8" x14ac:dyDescent="0.25">
      <c r="E143"/>
      <c r="F143"/>
      <c r="G143"/>
      <c r="H143"/>
    </row>
  </sheetData>
  <mergeCells count="1">
    <mergeCell ref="A1:A2"/>
  </mergeCells>
  <hyperlinks>
    <hyperlink ref="M14" r:id="rId1" xr:uid="{00000000-0004-0000-0B00-000000000000}"/>
    <hyperlink ref="M5" r:id="rId2" xr:uid="{00000000-0004-0000-0B00-000001000000}"/>
    <hyperlink ref="M6" r:id="rId3" xr:uid="{00000000-0004-0000-0B00-000002000000}"/>
    <hyperlink ref="M4" r:id="rId4" xr:uid="{00000000-0004-0000-0B00-000003000000}"/>
    <hyperlink ref="M7" r:id="rId5" xr:uid="{00000000-0004-0000-0B00-000004000000}"/>
    <hyperlink ref="M10" r:id="rId6" xr:uid="{00000000-0004-0000-0B00-000007000000}"/>
    <hyperlink ref="M17" r:id="rId7" xr:uid="{00000000-0004-0000-0B00-000008000000}"/>
    <hyperlink ref="M12" r:id="rId8" xr:uid="{00000000-0004-0000-0B00-000009000000}"/>
    <hyperlink ref="M11" r:id="rId9" xr:uid="{00000000-0004-0000-0B00-00000A000000}"/>
    <hyperlink ref="M18" r:id="rId10" xr:uid="{00000000-0004-0000-0B00-00000B000000}"/>
    <hyperlink ref="M19" r:id="rId11" xr:uid="{00000000-0004-0000-0B00-00000C000000}"/>
    <hyperlink ref="M20" r:id="rId12" xr:uid="{00000000-0004-0000-0B00-00000D000000}"/>
    <hyperlink ref="M22" r:id="rId13" xr:uid="{42A1AF53-44C5-46A8-A484-5F7F1E92A68D}"/>
    <hyperlink ref="M21" r:id="rId14" xr:uid="{4570AB26-7ADE-4B30-9017-CE822491B564}"/>
  </hyperlinks>
  <pageMargins left="0.7" right="0.7" top="0.75" bottom="0.75" header="0.3" footer="0.3"/>
  <pageSetup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0F39A-6E86-4E93-A8FD-B53012EDB518}">
  <sheetPr>
    <tabColor rgb="FF08306C"/>
  </sheetPr>
  <dimension ref="A1:XFD156"/>
  <sheetViews>
    <sheetView zoomScale="85" zoomScaleNormal="85" workbookViewId="0">
      <selection sqref="A1:A2"/>
    </sheetView>
  </sheetViews>
  <sheetFormatPr defaultRowHeight="15" x14ac:dyDescent="0.25"/>
  <cols>
    <col min="1" max="1" width="48.140625" bestFit="1" customWidth="1"/>
    <col min="12" max="12" width="9.140625" style="195"/>
    <col min="13" max="13" width="17.28515625" bestFit="1" customWidth="1"/>
    <col min="14" max="14" width="76.28515625" bestFit="1" customWidth="1"/>
    <col min="15" max="15" width="27.85546875" bestFit="1" customWidth="1"/>
  </cols>
  <sheetData>
    <row r="1" spans="1:16384" s="195" customFormat="1" x14ac:dyDescent="0.25">
      <c r="A1" s="334" t="s">
        <v>275</v>
      </c>
      <c r="B1"/>
      <c r="C1"/>
      <c r="D1" s="234"/>
      <c r="E1" s="234"/>
      <c r="F1" s="234"/>
      <c r="G1" s="234"/>
      <c r="H1" s="234"/>
      <c r="I1" s="234"/>
      <c r="J1" s="234"/>
      <c r="K1" s="234"/>
      <c r="L1" s="23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195" customFormat="1" x14ac:dyDescent="0.25">
      <c r="A2" s="336"/>
      <c r="B2"/>
      <c r="C2"/>
      <c r="M2" s="23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ht="14.45" customHeight="1" x14ac:dyDescent="0.25">
      <c r="A3" s="10" t="s">
        <v>14</v>
      </c>
      <c r="B3" s="141">
        <v>2009</v>
      </c>
      <c r="C3" s="141">
        <v>2010</v>
      </c>
      <c r="D3" s="141">
        <v>2011</v>
      </c>
      <c r="E3" s="141">
        <v>2012</v>
      </c>
      <c r="F3" s="141">
        <v>2013</v>
      </c>
      <c r="G3" s="141">
        <v>2014</v>
      </c>
      <c r="H3" s="141">
        <v>2015</v>
      </c>
      <c r="I3" s="141">
        <v>2016</v>
      </c>
      <c r="J3" s="141">
        <v>2017</v>
      </c>
      <c r="K3" s="141">
        <v>2018</v>
      </c>
      <c r="L3" s="141">
        <v>2019</v>
      </c>
      <c r="M3" s="155" t="s">
        <v>72</v>
      </c>
      <c r="N3" s="155" t="s">
        <v>73</v>
      </c>
      <c r="O3" s="155" t="s">
        <v>36</v>
      </c>
    </row>
    <row r="4" spans="1:16384" s="128" customFormat="1" x14ac:dyDescent="0.25">
      <c r="A4" s="189" t="s">
        <v>276</v>
      </c>
      <c r="B4" s="186"/>
      <c r="C4" s="186"/>
      <c r="D4" s="233"/>
      <c r="E4" s="233"/>
      <c r="F4" s="233"/>
      <c r="G4" s="233"/>
      <c r="H4" s="233"/>
      <c r="I4" s="233"/>
      <c r="J4" s="233"/>
      <c r="K4" s="233"/>
      <c r="L4" s="233"/>
      <c r="M4" s="187"/>
      <c r="N4" s="188"/>
      <c r="O4" s="102"/>
    </row>
    <row r="5" spans="1:16384" s="128" customFormat="1" x14ac:dyDescent="0.25">
      <c r="A5" s="152" t="s">
        <v>270</v>
      </c>
      <c r="B5" s="220"/>
      <c r="C5" s="220"/>
      <c r="D5" s="196">
        <v>1004.9</v>
      </c>
      <c r="E5" s="219">
        <v>1025.2</v>
      </c>
      <c r="F5" s="219">
        <v>1040.2</v>
      </c>
      <c r="G5" s="219">
        <v>1056.5</v>
      </c>
      <c r="H5" s="219">
        <v>1088.8</v>
      </c>
      <c r="I5" s="219">
        <v>1113.3</v>
      </c>
      <c r="J5" s="219">
        <v>1095.3</v>
      </c>
      <c r="K5" s="219">
        <v>1025.5999999999999</v>
      </c>
      <c r="L5" s="219">
        <v>1133.9000000000001</v>
      </c>
      <c r="M5" s="111" t="s">
        <v>269</v>
      </c>
      <c r="N5" s="147" t="s">
        <v>292</v>
      </c>
      <c r="O5" s="114" t="s">
        <v>317</v>
      </c>
    </row>
    <row r="6" spans="1:16384" s="128" customFormat="1" x14ac:dyDescent="0.25">
      <c r="A6" s="152" t="s">
        <v>271</v>
      </c>
      <c r="B6" s="220"/>
      <c r="C6" s="220"/>
      <c r="D6" s="196">
        <v>2646.2</v>
      </c>
      <c r="E6" s="219">
        <v>2608.6999999999998</v>
      </c>
      <c r="F6" s="219">
        <v>2589.3000000000002</v>
      </c>
      <c r="G6" s="219">
        <v>2441.4</v>
      </c>
      <c r="H6" s="219">
        <v>2385.6999999999998</v>
      </c>
      <c r="I6" s="219">
        <v>2559.5</v>
      </c>
      <c r="J6" s="219">
        <v>2594.9</v>
      </c>
      <c r="K6" s="219">
        <v>2770.8</v>
      </c>
      <c r="L6" s="219">
        <v>2767.4</v>
      </c>
      <c r="M6" s="111" t="s">
        <v>269</v>
      </c>
      <c r="N6" s="147" t="s">
        <v>292</v>
      </c>
      <c r="O6" s="114" t="s">
        <v>317</v>
      </c>
    </row>
    <row r="7" spans="1:16384" s="128" customFormat="1" x14ac:dyDescent="0.25">
      <c r="A7" s="152" t="s">
        <v>272</v>
      </c>
      <c r="B7" s="220"/>
      <c r="C7" s="220"/>
      <c r="D7" s="196">
        <v>721.5</v>
      </c>
      <c r="E7" s="219">
        <v>720</v>
      </c>
      <c r="F7" s="219">
        <v>718</v>
      </c>
      <c r="G7" s="219">
        <v>707.3</v>
      </c>
      <c r="H7" s="219">
        <v>758.7</v>
      </c>
      <c r="I7" s="219">
        <v>787.6</v>
      </c>
      <c r="J7" s="219">
        <v>750.5</v>
      </c>
      <c r="K7" s="219">
        <v>736.8</v>
      </c>
      <c r="L7" s="219">
        <v>768.9</v>
      </c>
      <c r="M7" s="111" t="s">
        <v>269</v>
      </c>
      <c r="N7" s="147" t="s">
        <v>292</v>
      </c>
      <c r="O7" s="114" t="s">
        <v>317</v>
      </c>
    </row>
    <row r="8" spans="1:16384" s="128" customFormat="1" x14ac:dyDescent="0.25">
      <c r="A8" s="152" t="s">
        <v>273</v>
      </c>
      <c r="B8" s="220"/>
      <c r="C8" s="220"/>
      <c r="D8" s="196">
        <v>906.4</v>
      </c>
      <c r="E8" s="219">
        <v>885.9</v>
      </c>
      <c r="F8" s="219">
        <v>896.4</v>
      </c>
      <c r="G8" s="219">
        <v>933.2</v>
      </c>
      <c r="H8" s="219">
        <v>926.4</v>
      </c>
      <c r="I8" s="219">
        <v>916.4</v>
      </c>
      <c r="J8" s="219">
        <v>913</v>
      </c>
      <c r="K8" s="219">
        <v>992.2</v>
      </c>
      <c r="L8" s="219">
        <v>1007.7</v>
      </c>
      <c r="M8" s="111" t="s">
        <v>269</v>
      </c>
      <c r="N8" s="147" t="s">
        <v>292</v>
      </c>
      <c r="O8" s="114" t="s">
        <v>317</v>
      </c>
    </row>
    <row r="9" spans="1:16384" s="195" customFormat="1" x14ac:dyDescent="0.25">
      <c r="A9" s="163" t="s">
        <v>274</v>
      </c>
      <c r="B9" s="220"/>
      <c r="C9" s="220"/>
      <c r="D9" s="196">
        <v>345.2</v>
      </c>
      <c r="E9" s="196">
        <v>348.6</v>
      </c>
      <c r="F9" s="196">
        <v>346.7</v>
      </c>
      <c r="G9" s="196">
        <v>333.9</v>
      </c>
      <c r="H9" s="196">
        <v>341.7</v>
      </c>
      <c r="I9" s="196">
        <v>336</v>
      </c>
      <c r="J9" s="196">
        <v>369.2</v>
      </c>
      <c r="K9" s="219">
        <v>285.89999999999998</v>
      </c>
      <c r="L9" s="219">
        <v>209.4</v>
      </c>
      <c r="M9" s="111" t="s">
        <v>269</v>
      </c>
      <c r="N9" s="147" t="s">
        <v>292</v>
      </c>
      <c r="O9" s="114" t="s">
        <v>317</v>
      </c>
    </row>
    <row r="10" spans="1:16384" s="128" customFormat="1" x14ac:dyDescent="0.25">
      <c r="A10" s="189" t="s">
        <v>277</v>
      </c>
      <c r="B10" s="10">
        <v>2009</v>
      </c>
      <c r="C10" s="10">
        <v>2010</v>
      </c>
      <c r="D10" s="10">
        <v>2011</v>
      </c>
      <c r="E10" s="10">
        <v>2012</v>
      </c>
      <c r="F10" s="10">
        <v>2013</v>
      </c>
      <c r="G10" s="10">
        <v>2014</v>
      </c>
      <c r="H10" s="10">
        <v>2015</v>
      </c>
      <c r="I10" s="10">
        <v>2016</v>
      </c>
      <c r="J10" s="10">
        <v>2017</v>
      </c>
      <c r="K10" s="10">
        <v>2018</v>
      </c>
      <c r="L10" s="141">
        <v>2019</v>
      </c>
      <c r="M10" s="111"/>
      <c r="N10" s="115"/>
      <c r="O10" s="229"/>
    </row>
    <row r="11" spans="1:16384" s="128" customFormat="1" x14ac:dyDescent="0.25">
      <c r="A11" s="152" t="s">
        <v>270</v>
      </c>
      <c r="B11" s="220"/>
      <c r="C11" s="220"/>
      <c r="D11" s="196">
        <v>896</v>
      </c>
      <c r="E11" s="219">
        <v>931.4</v>
      </c>
      <c r="F11" s="219">
        <v>952.6</v>
      </c>
      <c r="G11" s="219">
        <v>959</v>
      </c>
      <c r="H11" s="219">
        <v>983.7</v>
      </c>
      <c r="I11" s="219">
        <v>999.4</v>
      </c>
      <c r="J11" s="219">
        <v>1000.9</v>
      </c>
      <c r="K11" s="221">
        <v>979.4</v>
      </c>
      <c r="L11" s="312"/>
      <c r="M11" s="111" t="s">
        <v>269</v>
      </c>
      <c r="N11" s="147" t="s">
        <v>292</v>
      </c>
      <c r="O11" s="229" t="s">
        <v>255</v>
      </c>
    </row>
    <row r="12" spans="1:16384" s="128" customFormat="1" x14ac:dyDescent="0.25">
      <c r="A12" s="152" t="s">
        <v>271</v>
      </c>
      <c r="B12" s="220"/>
      <c r="C12" s="220"/>
      <c r="D12" s="196">
        <v>1792.3</v>
      </c>
      <c r="E12" s="219">
        <v>1934.5</v>
      </c>
      <c r="F12" s="219">
        <v>1990.3</v>
      </c>
      <c r="G12" s="219">
        <v>1899.6</v>
      </c>
      <c r="H12" s="219">
        <v>1846.8</v>
      </c>
      <c r="I12" s="219">
        <v>2084.4</v>
      </c>
      <c r="J12" s="219">
        <v>2116.1</v>
      </c>
      <c r="K12" s="221">
        <v>2150</v>
      </c>
      <c r="L12" s="313"/>
      <c r="M12" s="111" t="s">
        <v>269</v>
      </c>
      <c r="N12" s="147" t="s">
        <v>292</v>
      </c>
      <c r="O12" s="229" t="s">
        <v>255</v>
      </c>
    </row>
    <row r="13" spans="1:16384" s="128" customFormat="1" x14ac:dyDescent="0.25">
      <c r="A13" s="152" t="s">
        <v>272</v>
      </c>
      <c r="B13" s="220"/>
      <c r="C13" s="220"/>
      <c r="D13" s="196">
        <v>442.4</v>
      </c>
      <c r="E13" s="219">
        <v>526.4</v>
      </c>
      <c r="F13" s="219">
        <v>498.5</v>
      </c>
      <c r="G13" s="219">
        <v>492.5</v>
      </c>
      <c r="H13" s="219">
        <v>505.9</v>
      </c>
      <c r="I13" s="219">
        <v>534.79999999999995</v>
      </c>
      <c r="J13" s="219">
        <v>491.4</v>
      </c>
      <c r="K13" s="221">
        <v>475</v>
      </c>
      <c r="L13" s="313"/>
      <c r="M13" s="111" t="s">
        <v>269</v>
      </c>
      <c r="N13" s="147" t="s">
        <v>292</v>
      </c>
      <c r="O13" s="229" t="s">
        <v>255</v>
      </c>
    </row>
    <row r="14" spans="1:16384" s="128" customFormat="1" x14ac:dyDescent="0.25">
      <c r="A14" s="152" t="s">
        <v>273</v>
      </c>
      <c r="B14" s="220"/>
      <c r="C14" s="220"/>
      <c r="D14" s="196">
        <v>126.5</v>
      </c>
      <c r="E14" s="219">
        <v>146</v>
      </c>
      <c r="F14" s="219">
        <v>80.599999999999994</v>
      </c>
      <c r="G14" s="219">
        <v>123.7</v>
      </c>
      <c r="H14" s="219">
        <v>126.5</v>
      </c>
      <c r="I14" s="219">
        <v>23.1</v>
      </c>
      <c r="J14" s="219">
        <v>0</v>
      </c>
      <c r="K14" s="221">
        <v>0</v>
      </c>
      <c r="L14" s="313"/>
      <c r="M14" s="111" t="s">
        <v>269</v>
      </c>
      <c r="N14" s="147" t="s">
        <v>292</v>
      </c>
      <c r="O14" s="229" t="s">
        <v>255</v>
      </c>
    </row>
    <row r="15" spans="1:16384" s="128" customFormat="1" x14ac:dyDescent="0.25">
      <c r="A15" s="230" t="s">
        <v>291</v>
      </c>
      <c r="B15" s="231"/>
      <c r="C15" s="231"/>
      <c r="D15" s="232">
        <f>SUM(D11:D14)</f>
        <v>3257.2000000000003</v>
      </c>
      <c r="E15" s="232">
        <f t="shared" ref="E15:K15" si="0">SUM(E11:E14)</f>
        <v>3538.3</v>
      </c>
      <c r="F15" s="232">
        <f t="shared" si="0"/>
        <v>3522</v>
      </c>
      <c r="G15" s="232">
        <f t="shared" si="0"/>
        <v>3474.7999999999997</v>
      </c>
      <c r="H15" s="232">
        <f t="shared" si="0"/>
        <v>3462.9</v>
      </c>
      <c r="I15" s="232">
        <f t="shared" si="0"/>
        <v>3641.7000000000003</v>
      </c>
      <c r="J15" s="232">
        <f t="shared" si="0"/>
        <v>3608.4</v>
      </c>
      <c r="K15" s="232">
        <f t="shared" si="0"/>
        <v>3604.4</v>
      </c>
      <c r="L15" s="314"/>
      <c r="M15" s="111" t="s">
        <v>37</v>
      </c>
      <c r="N15" s="147"/>
      <c r="O15" s="229"/>
    </row>
    <row r="16" spans="1:16384" x14ac:dyDescent="0.25">
      <c r="A16" s="189" t="s">
        <v>278</v>
      </c>
      <c r="B16" s="10">
        <v>2009</v>
      </c>
      <c r="C16" s="10">
        <v>2010</v>
      </c>
      <c r="D16" s="10">
        <v>2011</v>
      </c>
      <c r="E16" s="10">
        <v>2012</v>
      </c>
      <c r="F16" s="10">
        <v>2013</v>
      </c>
      <c r="G16" s="10">
        <v>2014</v>
      </c>
      <c r="H16" s="10">
        <v>2015</v>
      </c>
      <c r="I16" s="10">
        <v>2016</v>
      </c>
      <c r="J16" s="10">
        <v>2017</v>
      </c>
      <c r="K16" s="10">
        <v>2018</v>
      </c>
      <c r="L16" s="141">
        <v>2019</v>
      </c>
      <c r="M16" s="281"/>
      <c r="N16" s="115"/>
      <c r="O16" s="229"/>
    </row>
    <row r="17" spans="1:15" s="128" customFormat="1" ht="45" x14ac:dyDescent="0.25">
      <c r="A17" s="152" t="s">
        <v>264</v>
      </c>
      <c r="B17" s="219">
        <v>61.234987222299331</v>
      </c>
      <c r="C17" s="219">
        <v>45.359249794295806</v>
      </c>
      <c r="D17" s="219">
        <v>108.86219950630993</v>
      </c>
      <c r="E17" s="219">
        <v>79.832279637960625</v>
      </c>
      <c r="F17" s="219">
        <v>73.028392168816254</v>
      </c>
      <c r="G17" s="219">
        <v>79.832279637960625</v>
      </c>
      <c r="H17" s="219">
        <v>89.35772209476275</v>
      </c>
      <c r="I17" s="219">
        <v>99.790349547450759</v>
      </c>
      <c r="J17" s="219">
        <v>72.121207172930326</v>
      </c>
      <c r="K17" s="219">
        <v>51.255952267554257</v>
      </c>
      <c r="L17" s="219">
        <v>73.934229017034895</v>
      </c>
      <c r="M17" s="111" t="s">
        <v>8</v>
      </c>
      <c r="N17" s="176" t="s">
        <v>327</v>
      </c>
      <c r="O17" s="229" t="s">
        <v>328</v>
      </c>
    </row>
    <row r="18" spans="1:15" ht="45" x14ac:dyDescent="0.25">
      <c r="A18" s="152" t="s">
        <v>265</v>
      </c>
      <c r="B18" s="219">
        <v>240.85761640771071</v>
      </c>
      <c r="C18" s="219">
        <v>77.11072465030287</v>
      </c>
      <c r="D18" s="219">
        <v>195.4983666134149</v>
      </c>
      <c r="E18" s="219">
        <v>174.63311170803883</v>
      </c>
      <c r="F18" s="219">
        <v>210.92051154347547</v>
      </c>
      <c r="G18" s="219">
        <v>172.36514921832406</v>
      </c>
      <c r="H18" s="219">
        <v>195.04477411547197</v>
      </c>
      <c r="I18" s="219">
        <v>150.59270931706206</v>
      </c>
      <c r="J18" s="219">
        <v>156.48941179032053</v>
      </c>
      <c r="K18" s="219">
        <v>219.5387690043917</v>
      </c>
      <c r="L18" s="219">
        <v>132.4465943127251</v>
      </c>
      <c r="M18" s="111" t="s">
        <v>8</v>
      </c>
      <c r="N18" s="176" t="s">
        <v>327</v>
      </c>
      <c r="O18" s="229" t="s">
        <v>328</v>
      </c>
    </row>
    <row r="19" spans="1:15" ht="45" x14ac:dyDescent="0.25">
      <c r="A19" s="152" t="s">
        <v>266</v>
      </c>
      <c r="B19" s="219">
        <v>151.49989431294802</v>
      </c>
      <c r="C19" s="219">
        <v>151.04630181500505</v>
      </c>
      <c r="D19" s="219">
        <v>241.76480140359661</v>
      </c>
      <c r="E19" s="219">
        <v>185.06573916072688</v>
      </c>
      <c r="F19" s="219">
        <v>212.28128903730436</v>
      </c>
      <c r="G19" s="219">
        <v>193.6839966216431</v>
      </c>
      <c r="H19" s="219">
        <v>267.16598128840229</v>
      </c>
      <c r="I19" s="219">
        <v>262.17646381102975</v>
      </c>
      <c r="J19" s="219">
        <v>268.07316628428822</v>
      </c>
      <c r="K19" s="219">
        <v>280.32016372874807</v>
      </c>
      <c r="L19" s="219">
        <v>243.12114572472822</v>
      </c>
      <c r="M19" s="111" t="s">
        <v>8</v>
      </c>
      <c r="N19" s="176" t="s">
        <v>327</v>
      </c>
      <c r="O19" s="229" t="s">
        <v>328</v>
      </c>
    </row>
    <row r="20" spans="1:15" ht="45" x14ac:dyDescent="0.25">
      <c r="A20" s="152" t="s">
        <v>267</v>
      </c>
      <c r="B20" s="219">
        <v>70.760429679101463</v>
      </c>
      <c r="C20" s="219">
        <v>111.58375449396769</v>
      </c>
      <c r="D20" s="219">
        <v>213.64206653113325</v>
      </c>
      <c r="E20" s="219">
        <v>303.90697362178184</v>
      </c>
      <c r="F20" s="219">
        <v>474.45775284833417</v>
      </c>
      <c r="G20" s="219">
        <v>487.15834279073698</v>
      </c>
      <c r="H20" s="219">
        <v>568.80499242046949</v>
      </c>
      <c r="I20" s="219">
        <v>630.03997964276869</v>
      </c>
      <c r="J20" s="219">
        <v>667.23456447409137</v>
      </c>
      <c r="K20" s="219">
        <v>756.59228656885398</v>
      </c>
      <c r="L20" s="219">
        <v>655.42920815714979</v>
      </c>
      <c r="M20" s="111" t="s">
        <v>8</v>
      </c>
      <c r="N20" s="176" t="s">
        <v>327</v>
      </c>
      <c r="O20" s="229" t="s">
        <v>328</v>
      </c>
    </row>
    <row r="21" spans="1:15" ht="45" x14ac:dyDescent="0.25">
      <c r="A21" s="163" t="s">
        <v>268</v>
      </c>
      <c r="B21" s="219">
        <v>37.648177329265515</v>
      </c>
      <c r="C21" s="219">
        <v>37.194584831322565</v>
      </c>
      <c r="D21" s="219">
        <v>127.00589942402827</v>
      </c>
      <c r="E21" s="219">
        <v>152.86067180677688</v>
      </c>
      <c r="F21" s="219">
        <v>148.3247468273473</v>
      </c>
      <c r="G21" s="219">
        <v>97.975979555678947</v>
      </c>
      <c r="H21" s="219">
        <v>80.739464633846524</v>
      </c>
      <c r="I21" s="219">
        <v>31.297882358064104</v>
      </c>
      <c r="J21" s="219">
        <v>29.02991986834931</v>
      </c>
      <c r="K21" s="219">
        <v>100.24394204539374</v>
      </c>
      <c r="L21" s="219" t="s">
        <v>329</v>
      </c>
      <c r="M21" s="111" t="s">
        <v>8</v>
      </c>
      <c r="N21" s="176" t="s">
        <v>327</v>
      </c>
      <c r="O21" s="229" t="s">
        <v>328</v>
      </c>
    </row>
    <row r="22" spans="1:15" s="195" customFormat="1" x14ac:dyDescent="0.25">
      <c r="A22" s="226" t="s">
        <v>291</v>
      </c>
      <c r="B22" s="232">
        <f t="shared" ref="B22:C22" si="1">SUM(B17:B21)</f>
        <v>562.00110495132503</v>
      </c>
      <c r="C22" s="232">
        <f t="shared" si="1"/>
        <v>422.29461558489402</v>
      </c>
      <c r="D22" s="232">
        <f>SUM(D17:D21)</f>
        <v>886.77333347848298</v>
      </c>
      <c r="E22" s="232">
        <f t="shared" ref="E22:J22" si="2">SUM(E17:E21)</f>
        <v>896.29877593528499</v>
      </c>
      <c r="F22" s="232">
        <f t="shared" si="2"/>
        <v>1119.0126924252775</v>
      </c>
      <c r="G22" s="232">
        <f t="shared" si="2"/>
        <v>1031.0157478243439</v>
      </c>
      <c r="H22" s="232">
        <f t="shared" si="2"/>
        <v>1201.112934552953</v>
      </c>
      <c r="I22" s="232">
        <f t="shared" si="2"/>
        <v>1173.8973846763754</v>
      </c>
      <c r="J22" s="232">
        <f t="shared" si="2"/>
        <v>1192.9482695899796</v>
      </c>
      <c r="K22" s="232">
        <f>SUM(K17:K21)</f>
        <v>1407.9511136149417</v>
      </c>
      <c r="L22" s="232">
        <f>SUM(L17:L21)</f>
        <v>1104.931177211638</v>
      </c>
      <c r="M22" s="227" t="s">
        <v>37</v>
      </c>
      <c r="N22" s="228"/>
      <c r="O22" s="229"/>
    </row>
    <row r="23" spans="1:15" s="128" customFormat="1" x14ac:dyDescent="0.25">
      <c r="A23" s="189" t="s">
        <v>279</v>
      </c>
      <c r="B23" s="10">
        <v>2009</v>
      </c>
      <c r="C23" s="10">
        <v>2010</v>
      </c>
      <c r="D23" s="10">
        <v>2011</v>
      </c>
      <c r="E23" s="10">
        <v>2012</v>
      </c>
      <c r="F23" s="10">
        <v>2013</v>
      </c>
      <c r="G23" s="10">
        <v>2014</v>
      </c>
      <c r="H23" s="10">
        <v>2015</v>
      </c>
      <c r="I23" s="10">
        <v>2016</v>
      </c>
      <c r="J23" s="10">
        <v>2017</v>
      </c>
      <c r="K23" s="10">
        <v>2018</v>
      </c>
      <c r="L23" s="271">
        <v>2019</v>
      </c>
      <c r="M23" s="282"/>
      <c r="N23" s="188"/>
      <c r="O23" s="102"/>
    </row>
    <row r="24" spans="1:15" s="128" customFormat="1" x14ac:dyDescent="0.25">
      <c r="A24" s="152" t="s">
        <v>270</v>
      </c>
      <c r="B24" s="220"/>
      <c r="C24" s="220"/>
      <c r="D24" s="225"/>
      <c r="E24" s="219">
        <v>14.5</v>
      </c>
      <c r="F24" s="219">
        <v>14.9</v>
      </c>
      <c r="G24" s="219">
        <v>18.399999999999999</v>
      </c>
      <c r="H24" s="219">
        <v>16.399999999999999</v>
      </c>
      <c r="I24" s="219">
        <v>14.7</v>
      </c>
      <c r="J24" s="219">
        <v>16.100000000000001</v>
      </c>
      <c r="K24" s="221">
        <v>14.8</v>
      </c>
      <c r="L24" s="221">
        <v>12.9</v>
      </c>
      <c r="M24" s="111" t="s">
        <v>269</v>
      </c>
      <c r="N24" s="147" t="s">
        <v>326</v>
      </c>
      <c r="O24" s="114" t="s">
        <v>317</v>
      </c>
    </row>
    <row r="25" spans="1:15" s="128" customFormat="1" x14ac:dyDescent="0.25">
      <c r="A25" s="152" t="s">
        <v>271</v>
      </c>
      <c r="B25" s="220"/>
      <c r="C25" s="220"/>
      <c r="D25" s="196">
        <f>598.4+60</f>
        <v>658.4</v>
      </c>
      <c r="E25" s="219">
        <f>486.7+75.4</f>
        <v>562.1</v>
      </c>
      <c r="F25" s="219">
        <v>453.4</v>
      </c>
      <c r="G25" s="219">
        <v>443.3</v>
      </c>
      <c r="H25" s="219">
        <v>407.90000000000003</v>
      </c>
      <c r="I25" s="219">
        <v>403.4</v>
      </c>
      <c r="J25" s="219">
        <v>402.3</v>
      </c>
      <c r="K25" s="221">
        <v>445.4</v>
      </c>
      <c r="L25" s="221">
        <f>301+121.4</f>
        <v>422.4</v>
      </c>
      <c r="M25" s="111" t="s">
        <v>269</v>
      </c>
      <c r="N25" s="147" t="s">
        <v>326</v>
      </c>
      <c r="O25" s="114" t="s">
        <v>317</v>
      </c>
    </row>
    <row r="26" spans="1:15" s="128" customFormat="1" x14ac:dyDescent="0.25">
      <c r="A26" s="152" t="s">
        <v>272</v>
      </c>
      <c r="B26" s="220"/>
      <c r="C26" s="220"/>
      <c r="D26" s="196">
        <f>34.8+2.5</f>
        <v>37.299999999999997</v>
      </c>
      <c r="E26" s="219">
        <f>24.8+1.4</f>
        <v>26.2</v>
      </c>
      <c r="F26" s="219">
        <v>29.9</v>
      </c>
      <c r="G26" s="219">
        <v>22</v>
      </c>
      <c r="H26" s="219">
        <v>20</v>
      </c>
      <c r="I26" s="219">
        <v>19.5</v>
      </c>
      <c r="J26" s="219">
        <v>18</v>
      </c>
      <c r="K26" s="219">
        <v>17.2</v>
      </c>
      <c r="L26" s="219">
        <v>23.2</v>
      </c>
      <c r="M26" s="111" t="s">
        <v>269</v>
      </c>
      <c r="N26" s="147" t="s">
        <v>326</v>
      </c>
      <c r="O26" s="114" t="s">
        <v>317</v>
      </c>
    </row>
    <row r="27" spans="1:15" s="128" customFormat="1" x14ac:dyDescent="0.25">
      <c r="A27" s="152" t="s">
        <v>273</v>
      </c>
      <c r="B27" s="220"/>
      <c r="C27" s="220"/>
      <c r="D27" s="196">
        <v>566.20000000000005</v>
      </c>
      <c r="E27" s="219">
        <v>452.1</v>
      </c>
      <c r="F27" s="219">
        <v>361</v>
      </c>
      <c r="G27" s="219">
        <v>333.1</v>
      </c>
      <c r="H27" s="219">
        <v>253</v>
      </c>
      <c r="I27" s="219">
        <v>286.2</v>
      </c>
      <c r="J27" s="219">
        <v>300.2</v>
      </c>
      <c r="K27" s="221">
        <v>360.7</v>
      </c>
      <c r="L27" s="221">
        <v>448.2</v>
      </c>
      <c r="M27" s="111" t="s">
        <v>269</v>
      </c>
      <c r="N27" s="147" t="s">
        <v>326</v>
      </c>
      <c r="O27" s="114" t="s">
        <v>317</v>
      </c>
    </row>
    <row r="28" spans="1:15" s="128" customFormat="1" x14ac:dyDescent="0.25">
      <c r="A28" s="189" t="s">
        <v>280</v>
      </c>
      <c r="B28" s="10">
        <v>2009</v>
      </c>
      <c r="C28" s="10">
        <v>2010</v>
      </c>
      <c r="D28" s="10">
        <v>2011</v>
      </c>
      <c r="E28" s="10">
        <v>2012</v>
      </c>
      <c r="F28" s="10">
        <v>2013</v>
      </c>
      <c r="G28" s="10">
        <v>2014</v>
      </c>
      <c r="H28" s="10">
        <v>2015</v>
      </c>
      <c r="I28" s="10">
        <v>2016</v>
      </c>
      <c r="J28" s="10">
        <v>2017</v>
      </c>
      <c r="K28" s="10">
        <v>2018</v>
      </c>
      <c r="L28" s="271">
        <v>2019</v>
      </c>
      <c r="M28" s="282"/>
      <c r="N28" s="188"/>
      <c r="O28" s="102"/>
    </row>
    <row r="29" spans="1:15" s="128" customFormat="1" x14ac:dyDescent="0.25">
      <c r="A29" s="152" t="s">
        <v>270</v>
      </c>
      <c r="B29" s="220"/>
      <c r="C29" s="220"/>
      <c r="D29" s="220"/>
      <c r="E29" s="219">
        <v>0.5</v>
      </c>
      <c r="F29" s="116">
        <v>0.4</v>
      </c>
      <c r="G29" s="116">
        <v>4.4000000000000004</v>
      </c>
      <c r="H29" s="116">
        <v>6.4</v>
      </c>
      <c r="I29" s="116">
        <v>5.8</v>
      </c>
      <c r="J29" s="116">
        <v>19.5</v>
      </c>
      <c r="K29" s="116">
        <v>5.69</v>
      </c>
      <c r="L29" s="116">
        <v>34.9</v>
      </c>
      <c r="M29" s="111" t="s">
        <v>269</v>
      </c>
      <c r="N29" s="147" t="s">
        <v>326</v>
      </c>
      <c r="O29" s="114" t="s">
        <v>317</v>
      </c>
    </row>
    <row r="30" spans="1:15" s="128" customFormat="1" x14ac:dyDescent="0.25">
      <c r="A30" s="152" t="s">
        <v>271</v>
      </c>
      <c r="B30" s="220"/>
      <c r="C30" s="220"/>
      <c r="D30" s="220"/>
      <c r="E30" s="219">
        <v>62.6</v>
      </c>
      <c r="F30" s="219">
        <v>59.5</v>
      </c>
      <c r="G30" s="219">
        <v>62.6</v>
      </c>
      <c r="H30" s="219">
        <v>64</v>
      </c>
      <c r="I30" s="219">
        <v>78.900000000000006</v>
      </c>
      <c r="J30" s="219">
        <v>99.8</v>
      </c>
      <c r="K30" s="221">
        <v>139.30000000000001</v>
      </c>
      <c r="L30" s="221">
        <v>192</v>
      </c>
      <c r="M30" s="111" t="s">
        <v>269</v>
      </c>
      <c r="N30" s="147" t="s">
        <v>326</v>
      </c>
      <c r="O30" s="114" t="s">
        <v>317</v>
      </c>
    </row>
    <row r="31" spans="1:15" s="128" customFormat="1" x14ac:dyDescent="0.25">
      <c r="A31" s="152" t="s">
        <v>272</v>
      </c>
      <c r="B31" s="220"/>
      <c r="C31" s="220"/>
      <c r="D31" s="220"/>
      <c r="E31" s="219">
        <v>17.7</v>
      </c>
      <c r="F31" s="219">
        <v>21.8</v>
      </c>
      <c r="G31" s="219">
        <v>20.8</v>
      </c>
      <c r="H31" s="219">
        <v>34.4</v>
      </c>
      <c r="I31" s="219">
        <v>28.8</v>
      </c>
      <c r="J31" s="219">
        <v>27</v>
      </c>
      <c r="K31" s="221">
        <v>35.799999999999997</v>
      </c>
      <c r="L31" s="221">
        <v>27.2</v>
      </c>
      <c r="M31" s="111" t="s">
        <v>269</v>
      </c>
      <c r="N31" s="147" t="s">
        <v>326</v>
      </c>
      <c r="O31" s="114" t="s">
        <v>317</v>
      </c>
    </row>
    <row r="32" spans="1:15" s="128" customFormat="1" x14ac:dyDescent="0.25">
      <c r="A32" s="152" t="s">
        <v>273</v>
      </c>
      <c r="B32" s="220"/>
      <c r="C32" s="220"/>
      <c r="D32" s="220"/>
      <c r="E32" s="219">
        <v>16.100000000000001</v>
      </c>
      <c r="F32" s="219">
        <v>20.6</v>
      </c>
      <c r="G32" s="219">
        <v>17.2</v>
      </c>
      <c r="H32" s="219">
        <v>22.4</v>
      </c>
      <c r="I32" s="219">
        <v>23</v>
      </c>
      <c r="J32" s="219">
        <v>38.700000000000003</v>
      </c>
      <c r="K32" s="221">
        <v>62.9</v>
      </c>
      <c r="L32" s="272">
        <v>88</v>
      </c>
      <c r="M32" s="223" t="s">
        <v>269</v>
      </c>
      <c r="N32" s="147" t="s">
        <v>326</v>
      </c>
      <c r="O32" s="114" t="s">
        <v>317</v>
      </c>
    </row>
    <row r="33" spans="1:15" x14ac:dyDescent="0.25">
      <c r="A33" s="222" t="s">
        <v>286</v>
      </c>
      <c r="B33" s="10">
        <v>2009</v>
      </c>
      <c r="C33" s="10">
        <v>2010</v>
      </c>
      <c r="D33" s="10">
        <v>2011</v>
      </c>
      <c r="E33" s="10">
        <v>2012</v>
      </c>
      <c r="F33" s="10">
        <v>2013</v>
      </c>
      <c r="G33" s="10">
        <v>2014</v>
      </c>
      <c r="H33" s="10">
        <v>2015</v>
      </c>
      <c r="I33" s="10">
        <v>2016</v>
      </c>
      <c r="J33" s="10">
        <v>2017</v>
      </c>
      <c r="K33" s="10">
        <v>2018</v>
      </c>
      <c r="L33" s="141">
        <v>2019</v>
      </c>
      <c r="M33" s="283"/>
      <c r="N33" s="144"/>
      <c r="O33" s="144"/>
    </row>
    <row r="34" spans="1:15" x14ac:dyDescent="0.25">
      <c r="A34" s="152" t="s">
        <v>287</v>
      </c>
      <c r="B34" s="220"/>
      <c r="C34" s="220"/>
      <c r="D34" s="214">
        <f>D17/(D5)*100</f>
        <v>10.833137576506113</v>
      </c>
      <c r="E34" s="214">
        <f t="shared" ref="E34:L34" si="3">E17/(E5)*100</f>
        <v>7.7869956728404812</v>
      </c>
      <c r="F34" s="214">
        <f t="shared" si="3"/>
        <v>7.0206106680269418</v>
      </c>
      <c r="G34" s="214">
        <f t="shared" si="3"/>
        <v>7.5562971734936699</v>
      </c>
      <c r="H34" s="214">
        <f t="shared" si="3"/>
        <v>8.2069913753455879</v>
      </c>
      <c r="I34" s="214">
        <f t="shared" si="3"/>
        <v>8.9634734166397898</v>
      </c>
      <c r="J34" s="214">
        <f t="shared" si="3"/>
        <v>6.5846076118807941</v>
      </c>
      <c r="K34" s="214">
        <f t="shared" si="3"/>
        <v>4.9976552522966324</v>
      </c>
      <c r="L34" s="214">
        <f t="shared" si="3"/>
        <v>6.520348268545276</v>
      </c>
      <c r="M34" s="120" t="s">
        <v>37</v>
      </c>
      <c r="N34" s="144"/>
      <c r="O34" s="144"/>
    </row>
    <row r="35" spans="1:15" x14ac:dyDescent="0.25">
      <c r="A35" s="152" t="s">
        <v>288</v>
      </c>
      <c r="B35" s="220"/>
      <c r="C35" s="220"/>
      <c r="D35" s="214">
        <f t="shared" ref="D35:L35" si="4">D18/(D6)*100</f>
        <v>7.3878908099695755</v>
      </c>
      <c r="E35" s="214">
        <f t="shared" si="4"/>
        <v>6.6942581250446134</v>
      </c>
      <c r="F35" s="214">
        <f t="shared" si="4"/>
        <v>8.1458506756063578</v>
      </c>
      <c r="G35" s="214">
        <f t="shared" si="4"/>
        <v>7.0600945858246931</v>
      </c>
      <c r="H35" s="214">
        <f t="shared" si="4"/>
        <v>8.1755784095012771</v>
      </c>
      <c r="I35" s="214">
        <f t="shared" si="4"/>
        <v>5.8836768633351069</v>
      </c>
      <c r="J35" s="214">
        <f t="shared" si="4"/>
        <v>6.0306528879849139</v>
      </c>
      <c r="K35" s="214">
        <f t="shared" si="4"/>
        <v>7.9232990112744224</v>
      </c>
      <c r="L35" s="214">
        <f t="shared" si="4"/>
        <v>4.7859577333498988</v>
      </c>
      <c r="M35" s="120" t="s">
        <v>37</v>
      </c>
      <c r="N35" s="144"/>
      <c r="O35" s="144"/>
    </row>
    <row r="36" spans="1:15" x14ac:dyDescent="0.25">
      <c r="A36" s="152" t="s">
        <v>289</v>
      </c>
      <c r="B36" s="220"/>
      <c r="C36" s="220"/>
      <c r="D36" s="214">
        <f t="shared" ref="D36:J36" si="5">D19/(D7)*100</f>
        <v>33.508634983173472</v>
      </c>
      <c r="E36" s="214">
        <f t="shared" si="5"/>
        <v>25.703574883434289</v>
      </c>
      <c r="F36" s="214">
        <f t="shared" si="5"/>
        <v>29.565639141685846</v>
      </c>
      <c r="G36" s="214">
        <f t="shared" si="5"/>
        <v>27.383570849942473</v>
      </c>
      <c r="H36" s="214">
        <f t="shared" si="5"/>
        <v>35.213652469803911</v>
      </c>
      <c r="I36" s="214">
        <f t="shared" si="5"/>
        <v>33.288022322375539</v>
      </c>
      <c r="J36" s="214">
        <f t="shared" si="5"/>
        <v>35.719275987246931</v>
      </c>
      <c r="K36" s="214">
        <f>K19/(K7)*100</f>
        <v>38.045624827463101</v>
      </c>
      <c r="L36" s="214">
        <f>L19/(L7)*100</f>
        <v>31.619345262677623</v>
      </c>
      <c r="M36" s="120" t="s">
        <v>37</v>
      </c>
      <c r="N36" s="144"/>
      <c r="O36" s="144"/>
    </row>
    <row r="37" spans="1:15" x14ac:dyDescent="0.25">
      <c r="A37" s="152" t="s">
        <v>290</v>
      </c>
      <c r="B37" s="220"/>
      <c r="C37" s="220"/>
      <c r="D37" s="214">
        <f t="shared" ref="D37:L37" si="6">D20/(D8)*100</f>
        <v>23.570395689666071</v>
      </c>
      <c r="E37" s="214">
        <f t="shared" si="6"/>
        <v>34.304884707278681</v>
      </c>
      <c r="F37" s="214">
        <f t="shared" si="6"/>
        <v>52.929245074557585</v>
      </c>
      <c r="G37" s="214">
        <f t="shared" si="6"/>
        <v>52.202994298192984</v>
      </c>
      <c r="H37" s="214">
        <f t="shared" si="6"/>
        <v>61.399502636061044</v>
      </c>
      <c r="I37" s="214">
        <f t="shared" si="6"/>
        <v>68.751634618372833</v>
      </c>
      <c r="J37" s="214">
        <f t="shared" si="6"/>
        <v>73.081551421039578</v>
      </c>
      <c r="K37" s="214">
        <f t="shared" si="6"/>
        <v>76.254009934373514</v>
      </c>
      <c r="L37" s="214">
        <f t="shared" si="6"/>
        <v>65.042096671345618</v>
      </c>
      <c r="M37" s="120" t="s">
        <v>37</v>
      </c>
      <c r="N37" s="144"/>
      <c r="O37" s="144"/>
    </row>
    <row r="38" spans="1:15" s="28" customFormat="1" x14ac:dyDescent="0.25">
      <c r="A38" s="21"/>
      <c r="B38" s="71"/>
      <c r="C38" s="71"/>
      <c r="D38" s="235"/>
      <c r="E38" s="235"/>
      <c r="F38" s="235"/>
      <c r="G38" s="235"/>
      <c r="H38" s="235"/>
      <c r="I38" s="235"/>
      <c r="J38" s="235"/>
      <c r="K38" s="235"/>
      <c r="L38" s="235"/>
      <c r="M38" s="131"/>
      <c r="N38" s="131"/>
      <c r="O38" s="24"/>
    </row>
    <row r="39" spans="1:15" s="26" customFormat="1" x14ac:dyDescent="0.25">
      <c r="A39" s="141" t="s">
        <v>10</v>
      </c>
      <c r="B39" s="141">
        <v>2009</v>
      </c>
      <c r="C39" s="141">
        <v>2010</v>
      </c>
      <c r="D39" s="141">
        <v>2011</v>
      </c>
      <c r="E39" s="141">
        <v>2012</v>
      </c>
      <c r="F39" s="141">
        <v>2013</v>
      </c>
      <c r="G39" s="141">
        <v>2014</v>
      </c>
      <c r="H39" s="141">
        <v>2015</v>
      </c>
      <c r="I39" s="141">
        <v>2016</v>
      </c>
      <c r="J39" s="141">
        <v>2017</v>
      </c>
      <c r="K39" s="141">
        <v>2018</v>
      </c>
      <c r="L39" s="141">
        <v>2019</v>
      </c>
      <c r="M39" s="155" t="s">
        <v>72</v>
      </c>
      <c r="N39" s="155" t="s">
        <v>73</v>
      </c>
      <c r="O39" s="155" t="s">
        <v>36</v>
      </c>
    </row>
    <row r="40" spans="1:15" x14ac:dyDescent="0.25">
      <c r="A40" s="194" t="s">
        <v>281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x14ac:dyDescent="0.25">
      <c r="A41" s="152" t="s">
        <v>282</v>
      </c>
      <c r="B41" s="220"/>
      <c r="C41" s="220"/>
      <c r="D41" s="224">
        <v>992</v>
      </c>
      <c r="E41" s="224">
        <v>864</v>
      </c>
      <c r="F41" s="224">
        <v>793</v>
      </c>
      <c r="G41" s="224">
        <v>660</v>
      </c>
      <c r="H41" s="224">
        <v>502</v>
      </c>
      <c r="I41" s="224">
        <v>546</v>
      </c>
      <c r="J41" s="224">
        <v>605</v>
      </c>
      <c r="K41" s="224">
        <v>566</v>
      </c>
      <c r="L41" s="224">
        <v>564</v>
      </c>
      <c r="M41" s="111" t="s">
        <v>269</v>
      </c>
      <c r="N41" s="147" t="s">
        <v>326</v>
      </c>
      <c r="O41" s="114" t="s">
        <v>317</v>
      </c>
    </row>
    <row r="42" spans="1:15" x14ac:dyDescent="0.25">
      <c r="A42" s="152" t="s">
        <v>283</v>
      </c>
      <c r="B42" s="220"/>
      <c r="C42" s="220"/>
      <c r="D42" s="224">
        <v>1180</v>
      </c>
      <c r="E42" s="224">
        <v>1034</v>
      </c>
      <c r="F42" s="224">
        <v>966</v>
      </c>
      <c r="G42" s="224">
        <v>803</v>
      </c>
      <c r="H42" s="224">
        <v>563</v>
      </c>
      <c r="I42" s="224">
        <v>746</v>
      </c>
      <c r="J42" s="224">
        <v>731</v>
      </c>
      <c r="K42" s="224">
        <v>662</v>
      </c>
      <c r="L42" s="224">
        <v>740</v>
      </c>
      <c r="M42" s="111" t="s">
        <v>269</v>
      </c>
      <c r="N42" s="147" t="s">
        <v>326</v>
      </c>
      <c r="O42" s="114" t="s">
        <v>317</v>
      </c>
    </row>
    <row r="43" spans="1:15" x14ac:dyDescent="0.25">
      <c r="A43" s="152" t="s">
        <v>284</v>
      </c>
      <c r="B43" s="220"/>
      <c r="C43" s="220"/>
      <c r="D43" s="224">
        <v>1020</v>
      </c>
      <c r="E43" s="224">
        <v>926</v>
      </c>
      <c r="F43" s="224">
        <v>846</v>
      </c>
      <c r="G43" s="224">
        <v>711</v>
      </c>
      <c r="H43" s="224">
        <v>498</v>
      </c>
      <c r="I43" s="224">
        <v>537</v>
      </c>
      <c r="J43" s="224">
        <v>549</v>
      </c>
      <c r="K43" s="224">
        <v>463</v>
      </c>
      <c r="L43" s="224">
        <v>512</v>
      </c>
      <c r="M43" s="111" t="s">
        <v>269</v>
      </c>
      <c r="N43" s="147" t="s">
        <v>326</v>
      </c>
      <c r="O43" s="114" t="s">
        <v>317</v>
      </c>
    </row>
    <row r="44" spans="1:15" x14ac:dyDescent="0.25">
      <c r="A44" s="152" t="s">
        <v>285</v>
      </c>
      <c r="B44" s="220"/>
      <c r="C44" s="220"/>
      <c r="D44" s="224">
        <v>932</v>
      </c>
      <c r="E44" s="224">
        <v>788</v>
      </c>
      <c r="F44" s="224">
        <v>727</v>
      </c>
      <c r="G44" s="224">
        <v>612</v>
      </c>
      <c r="H44" s="224">
        <v>462</v>
      </c>
      <c r="I44" s="224">
        <v>505</v>
      </c>
      <c r="J44" s="224">
        <v>524</v>
      </c>
      <c r="K44" s="224">
        <v>408</v>
      </c>
      <c r="L44" s="224">
        <v>466</v>
      </c>
      <c r="M44" s="111" t="s">
        <v>269</v>
      </c>
      <c r="N44" s="147" t="s">
        <v>326</v>
      </c>
      <c r="O44" s="114" t="s">
        <v>317</v>
      </c>
    </row>
    <row r="131" spans="2:2" x14ac:dyDescent="0.25">
      <c r="B131" s="40"/>
    </row>
    <row r="137" spans="2:2" x14ac:dyDescent="0.25">
      <c r="B137" s="40"/>
    </row>
    <row r="138" spans="2:2" x14ac:dyDescent="0.25">
      <c r="B138" s="40"/>
    </row>
    <row r="140" spans="2:2" x14ac:dyDescent="0.25">
      <c r="B140" s="236"/>
    </row>
    <row r="142" spans="2:2" x14ac:dyDescent="0.25">
      <c r="B142" s="40"/>
    </row>
    <row r="144" spans="2:2" x14ac:dyDescent="0.25">
      <c r="B144" s="237"/>
    </row>
    <row r="149" spans="2:2" x14ac:dyDescent="0.25">
      <c r="B149" s="40"/>
    </row>
    <row r="150" spans="2:2" x14ac:dyDescent="0.25">
      <c r="B150" s="238"/>
    </row>
    <row r="152" spans="2:2" x14ac:dyDescent="0.25">
      <c r="B152" s="238"/>
    </row>
    <row r="155" spans="2:2" x14ac:dyDescent="0.25">
      <c r="B155" s="40"/>
    </row>
    <row r="156" spans="2:2" x14ac:dyDescent="0.25">
      <c r="B156" s="195"/>
    </row>
  </sheetData>
  <mergeCells count="1">
    <mergeCell ref="A1:A2"/>
  </mergeCells>
  <phoneticPr fontId="38" type="noConversion"/>
  <hyperlinks>
    <hyperlink ref="N5" r:id="rId1" xr:uid="{1FE766DC-7C75-415B-A68E-A6BAFAEEB758}"/>
    <hyperlink ref="N6:N9" r:id="rId2" display="https://rendermagazine.com/wp-content/uploads/2019/07/Render_Apr19.pdf" xr:uid="{E220F199-8097-48E9-B3A8-2D9EF6C68DC5}"/>
    <hyperlink ref="N11" r:id="rId3" xr:uid="{CB88EF52-777D-4EFC-A0FC-AE7253A67862}"/>
    <hyperlink ref="N12" r:id="rId4" xr:uid="{83469320-F8EF-4603-8AFD-DB0AE09B11C6}"/>
    <hyperlink ref="N13" r:id="rId5" xr:uid="{2CB86106-BEE7-4D2C-BBA3-3BCD72B8C1E9}"/>
    <hyperlink ref="N14" r:id="rId6" xr:uid="{A1AB6888-C266-4234-9C47-36B29C73850C}"/>
  </hyperlinks>
  <pageMargins left="0.7" right="0.7" top="0.75" bottom="0.75" header="0.3" footer="0.3"/>
  <pageSetup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85E5-706B-4E21-922C-CC16E8E22F41}">
  <sheetPr>
    <tabColor rgb="FF08306C"/>
  </sheetPr>
  <dimension ref="A1:N96"/>
  <sheetViews>
    <sheetView zoomScale="85" zoomScaleNormal="85" workbookViewId="0">
      <selection sqref="A1:A2"/>
    </sheetView>
  </sheetViews>
  <sheetFormatPr defaultColWidth="8.85546875" defaultRowHeight="15" x14ac:dyDescent="0.25"/>
  <cols>
    <col min="1" max="1" width="71.42578125" style="128" bestFit="1" customWidth="1"/>
    <col min="2" max="11" width="11.7109375" style="128" customWidth="1"/>
    <col min="12" max="12" width="12.7109375" style="128" bestFit="1" customWidth="1"/>
    <col min="13" max="13" width="96.42578125" style="128" bestFit="1" customWidth="1"/>
    <col min="14" max="14" width="24.7109375" style="28" bestFit="1" customWidth="1"/>
    <col min="15" max="16384" width="8.85546875" style="28"/>
  </cols>
  <sheetData>
    <row r="1" spans="1:14" x14ac:dyDescent="0.25">
      <c r="A1" s="334" t="s">
        <v>293</v>
      </c>
    </row>
    <row r="2" spans="1:14" x14ac:dyDescent="0.25">
      <c r="A2" s="336"/>
    </row>
    <row r="3" spans="1:14" s="26" customFormat="1" x14ac:dyDescent="0.25">
      <c r="A3" s="10" t="s">
        <v>14</v>
      </c>
      <c r="B3" s="141">
        <v>2010</v>
      </c>
      <c r="C3" s="141">
        <v>2011</v>
      </c>
      <c r="D3" s="141">
        <v>2012</v>
      </c>
      <c r="E3" s="141">
        <v>2013</v>
      </c>
      <c r="F3" s="141">
        <v>2014</v>
      </c>
      <c r="G3" s="141">
        <v>2015</v>
      </c>
      <c r="H3" s="141">
        <v>2016</v>
      </c>
      <c r="I3" s="141">
        <v>2017</v>
      </c>
      <c r="J3" s="141">
        <v>2018</v>
      </c>
      <c r="K3" s="141">
        <v>2019</v>
      </c>
      <c r="L3" s="155" t="s">
        <v>72</v>
      </c>
      <c r="M3" s="155" t="s">
        <v>73</v>
      </c>
      <c r="N3" s="155" t="s">
        <v>36</v>
      </c>
    </row>
    <row r="4" spans="1:14" x14ac:dyDescent="0.25">
      <c r="A4" s="11" t="s">
        <v>294</v>
      </c>
      <c r="B4" s="239">
        <v>8.7765930000000001</v>
      </c>
      <c r="C4" s="239">
        <v>62.041289999999996</v>
      </c>
      <c r="D4" s="239">
        <v>52.401102000000002</v>
      </c>
      <c r="E4" s="239">
        <v>113.285858</v>
      </c>
      <c r="F4" s="239">
        <v>159.14120600000001</v>
      </c>
      <c r="G4" s="239">
        <v>176.84761599999999</v>
      </c>
      <c r="H4" s="239">
        <v>241.487435</v>
      </c>
      <c r="I4" s="239">
        <v>258.34212500000001</v>
      </c>
      <c r="J4" s="239">
        <v>305.48444699999999</v>
      </c>
      <c r="K4" s="239">
        <v>492.00795799999997</v>
      </c>
      <c r="L4" s="157" t="s">
        <v>9</v>
      </c>
      <c r="M4" s="147" t="s">
        <v>335</v>
      </c>
      <c r="N4" s="114" t="s">
        <v>317</v>
      </c>
    </row>
    <row r="5" spans="1:14" x14ac:dyDescent="0.25">
      <c r="A5" s="120" t="s">
        <v>410</v>
      </c>
      <c r="B5" s="110">
        <v>8.7765930000000001</v>
      </c>
      <c r="C5" s="113">
        <v>62.041289999999996</v>
      </c>
      <c r="D5" s="113">
        <v>102.674024</v>
      </c>
      <c r="E5" s="113">
        <v>416.68540000000002</v>
      </c>
      <c r="F5" s="113">
        <v>487.892696</v>
      </c>
      <c r="G5" s="113">
        <v>513.14457400000003</v>
      </c>
      <c r="H5" s="113">
        <v>591.17347099999995</v>
      </c>
      <c r="I5" s="113">
        <v>602.72382000000005</v>
      </c>
      <c r="J5" s="113">
        <v>615.33108400000003</v>
      </c>
      <c r="K5" s="110">
        <v>912.38458300000002</v>
      </c>
      <c r="L5" s="157" t="s">
        <v>15</v>
      </c>
      <c r="M5" s="147" t="s">
        <v>335</v>
      </c>
      <c r="N5" s="114" t="s">
        <v>317</v>
      </c>
    </row>
    <row r="6" spans="1:14" x14ac:dyDescent="0.25">
      <c r="A6" s="149" t="s">
        <v>411</v>
      </c>
      <c r="B6" s="79"/>
      <c r="C6" s="79"/>
      <c r="D6" s="79"/>
      <c r="E6" s="79"/>
      <c r="F6" s="79"/>
      <c r="G6" s="79"/>
      <c r="H6" s="284">
        <v>0</v>
      </c>
      <c r="I6" s="284">
        <v>0</v>
      </c>
      <c r="J6" s="284">
        <v>0</v>
      </c>
      <c r="K6" s="285">
        <v>0</v>
      </c>
      <c r="L6" s="157" t="s">
        <v>15</v>
      </c>
      <c r="M6" s="147" t="s">
        <v>339</v>
      </c>
      <c r="N6" s="114" t="s">
        <v>317</v>
      </c>
    </row>
    <row r="7" spans="1:14" x14ac:dyDescent="0.25">
      <c r="A7" s="149" t="s">
        <v>412</v>
      </c>
      <c r="B7" s="79"/>
      <c r="C7" s="79"/>
      <c r="D7" s="239">
        <v>30.909999999999997</v>
      </c>
      <c r="E7" s="239">
        <v>212.85599999999999</v>
      </c>
      <c r="F7" s="239">
        <v>120.666</v>
      </c>
      <c r="G7" s="239">
        <v>204.708</v>
      </c>
      <c r="H7" s="239">
        <v>222.768</v>
      </c>
      <c r="I7" s="239">
        <v>189.37799999999999</v>
      </c>
      <c r="J7" s="239">
        <v>173.208</v>
      </c>
      <c r="K7" s="273">
        <v>258.00599999999997</v>
      </c>
      <c r="L7" s="157" t="s">
        <v>8</v>
      </c>
      <c r="M7" s="147" t="s">
        <v>338</v>
      </c>
      <c r="N7" s="114" t="s">
        <v>317</v>
      </c>
    </row>
    <row r="30" spans="1:12" x14ac:dyDescent="0.25">
      <c r="I30" s="46"/>
    </row>
    <row r="31" spans="1:12" x14ac:dyDescent="0.25">
      <c r="B31" s="46"/>
      <c r="C31" s="46"/>
      <c r="D31" s="46"/>
      <c r="E31" s="46"/>
      <c r="F31" s="46"/>
      <c r="G31" s="46"/>
      <c r="H31" s="46"/>
      <c r="I31" s="46"/>
      <c r="K31" s="46"/>
    </row>
    <row r="32" spans="1:12" x14ac:dyDescent="0.25">
      <c r="A32"/>
      <c r="B32"/>
      <c r="C32"/>
      <c r="D32"/>
      <c r="E32"/>
      <c r="F32"/>
      <c r="G32"/>
      <c r="H32"/>
      <c r="I32" s="46"/>
      <c r="K32"/>
      <c r="L32"/>
    </row>
    <row r="33" spans="1:12" x14ac:dyDescent="0.25">
      <c r="A33"/>
      <c r="B33"/>
      <c r="C33"/>
      <c r="D33"/>
      <c r="E33"/>
      <c r="F33"/>
      <c r="G33"/>
      <c r="H33"/>
      <c r="I33" s="46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64" spans="1:13" x14ac:dyDescent="0.2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</row>
    <row r="65" spans="1:13" x14ac:dyDescent="0.25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 x14ac:dyDescent="0.25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</row>
    <row r="67" spans="1:13" x14ac:dyDescent="0.2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</row>
    <row r="68" spans="1:13" x14ac:dyDescent="0.2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</row>
    <row r="69" spans="1:13" x14ac:dyDescent="0.2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</row>
    <row r="70" spans="1:13" x14ac:dyDescent="0.2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</row>
    <row r="71" spans="1:13" x14ac:dyDescent="0.2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</row>
    <row r="72" spans="1:13" x14ac:dyDescent="0.25">
      <c r="E72" s="195"/>
      <c r="F72" s="195"/>
      <c r="G72" s="195"/>
      <c r="H72" s="195"/>
    </row>
    <row r="73" spans="1:13" x14ac:dyDescent="0.25">
      <c r="E73" s="195"/>
      <c r="F73" s="195"/>
      <c r="G73" s="195"/>
      <c r="H73" s="195"/>
    </row>
    <row r="74" spans="1:13" x14ac:dyDescent="0.25">
      <c r="E74" s="195"/>
      <c r="F74" s="195"/>
      <c r="G74" s="195"/>
      <c r="H74" s="195"/>
    </row>
    <row r="75" spans="1:13" x14ac:dyDescent="0.25">
      <c r="E75" s="195"/>
      <c r="F75" s="195"/>
      <c r="G75" s="195"/>
      <c r="H75" s="195"/>
    </row>
    <row r="76" spans="1:13" x14ac:dyDescent="0.25">
      <c r="E76" s="195"/>
      <c r="F76" s="195"/>
      <c r="G76" s="195"/>
      <c r="H76" s="195"/>
    </row>
    <row r="77" spans="1:13" x14ac:dyDescent="0.25">
      <c r="E77" s="195"/>
      <c r="F77" s="195"/>
      <c r="G77" s="195"/>
      <c r="H77" s="195"/>
    </row>
    <row r="78" spans="1:13" x14ac:dyDescent="0.25">
      <c r="E78" s="195"/>
      <c r="F78" s="195"/>
      <c r="G78" s="195"/>
      <c r="H78" s="195"/>
    </row>
    <row r="79" spans="1:13" x14ac:dyDescent="0.25">
      <c r="E79" s="195"/>
      <c r="F79" s="195"/>
      <c r="G79" s="195"/>
      <c r="H79" s="195"/>
    </row>
    <row r="80" spans="1:13" x14ac:dyDescent="0.25">
      <c r="E80" s="195"/>
      <c r="F80" s="195"/>
      <c r="G80" s="195"/>
      <c r="H80" s="195"/>
    </row>
    <row r="81" spans="5:8" x14ac:dyDescent="0.25">
      <c r="E81" s="195"/>
      <c r="F81" s="195"/>
      <c r="G81" s="195"/>
      <c r="H81" s="195"/>
    </row>
    <row r="82" spans="5:8" x14ac:dyDescent="0.25">
      <c r="E82" s="195"/>
      <c r="F82" s="195"/>
      <c r="G82" s="195"/>
      <c r="H82" s="195"/>
    </row>
    <row r="83" spans="5:8" x14ac:dyDescent="0.25">
      <c r="E83" s="195"/>
      <c r="F83" s="195"/>
      <c r="G83" s="195"/>
      <c r="H83" s="195"/>
    </row>
    <row r="84" spans="5:8" x14ac:dyDescent="0.25">
      <c r="E84" s="195"/>
      <c r="F84" s="195"/>
      <c r="G84" s="195"/>
      <c r="H84" s="195"/>
    </row>
    <row r="85" spans="5:8" x14ac:dyDescent="0.25">
      <c r="E85" s="195"/>
      <c r="F85" s="195"/>
      <c r="G85" s="195"/>
      <c r="H85" s="195"/>
    </row>
    <row r="86" spans="5:8" x14ac:dyDescent="0.25">
      <c r="E86" s="195"/>
      <c r="F86" s="195"/>
      <c r="G86" s="195"/>
      <c r="H86" s="195"/>
    </row>
    <row r="87" spans="5:8" x14ac:dyDescent="0.25">
      <c r="E87" s="195"/>
      <c r="F87" s="195"/>
      <c r="G87" s="195"/>
      <c r="H87" s="195"/>
    </row>
    <row r="88" spans="5:8" x14ac:dyDescent="0.25">
      <c r="E88" s="195"/>
      <c r="F88" s="195"/>
      <c r="G88" s="195"/>
      <c r="H88" s="195"/>
    </row>
    <row r="89" spans="5:8" x14ac:dyDescent="0.25">
      <c r="E89" s="195"/>
      <c r="F89" s="195"/>
      <c r="G89" s="195"/>
      <c r="H89" s="195"/>
    </row>
    <row r="90" spans="5:8" x14ac:dyDescent="0.25">
      <c r="E90" s="195"/>
      <c r="F90" s="195"/>
      <c r="G90" s="195"/>
      <c r="H90" s="195"/>
    </row>
    <row r="91" spans="5:8" x14ac:dyDescent="0.25">
      <c r="E91" s="195"/>
      <c r="F91" s="195"/>
      <c r="G91" s="195"/>
      <c r="H91" s="195"/>
    </row>
    <row r="92" spans="5:8" x14ac:dyDescent="0.25">
      <c r="E92" s="195"/>
      <c r="F92" s="195"/>
      <c r="G92" s="195"/>
      <c r="H92" s="195"/>
    </row>
    <row r="93" spans="5:8" x14ac:dyDescent="0.25">
      <c r="E93" s="195"/>
      <c r="F93" s="195"/>
      <c r="G93" s="195"/>
      <c r="H93" s="195"/>
    </row>
    <row r="94" spans="5:8" x14ac:dyDescent="0.25">
      <c r="E94" s="195"/>
      <c r="F94" s="195"/>
      <c r="G94" s="195"/>
      <c r="H94" s="195"/>
    </row>
    <row r="95" spans="5:8" x14ac:dyDescent="0.25">
      <c r="E95" s="195"/>
      <c r="F95" s="195"/>
      <c r="G95" s="195"/>
      <c r="H95" s="195"/>
    </row>
    <row r="96" spans="5:8" x14ac:dyDescent="0.25">
      <c r="E96" s="195"/>
      <c r="F96" s="195"/>
      <c r="G96" s="195"/>
      <c r="H96" s="195"/>
    </row>
  </sheetData>
  <mergeCells count="1">
    <mergeCell ref="A1:A2"/>
  </mergeCells>
  <hyperlinks>
    <hyperlink ref="M7" r:id="rId1" xr:uid="{020CD888-495A-41C7-A861-E8822EEFF445}"/>
    <hyperlink ref="M4" r:id="rId2" xr:uid="{9ADE643C-15D0-4469-B4F1-2A2136FF4036}"/>
    <hyperlink ref="M5" r:id="rId3" xr:uid="{82D855BF-3792-4790-BE73-0639FAE5E91B}"/>
    <hyperlink ref="M6" r:id="rId4" xr:uid="{09C818D4-B288-448D-B62C-347F7398A4F7}"/>
  </hyperlinks>
  <pageMargins left="0.7" right="0.7" top="0.75" bottom="0.75" header="0.3" footer="0.3"/>
  <pageSetup orientation="portrait" r:id="rId5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50F5B-762A-4A1D-A2A0-A0D66F32850E}">
  <sheetPr>
    <tabColor rgb="FF08306C"/>
  </sheetPr>
  <dimension ref="A1:N8"/>
  <sheetViews>
    <sheetView zoomScale="85" zoomScaleNormal="85" workbookViewId="0">
      <selection sqref="A1:A2"/>
    </sheetView>
  </sheetViews>
  <sheetFormatPr defaultRowHeight="15" x14ac:dyDescent="0.25"/>
  <cols>
    <col min="1" max="1" width="53" style="195" bestFit="1" customWidth="1"/>
    <col min="2" max="11" width="9.140625" style="195"/>
    <col min="12" max="12" width="12.7109375" style="195" bestFit="1" customWidth="1"/>
    <col min="13" max="13" width="66.7109375" style="195" customWidth="1"/>
    <col min="14" max="14" width="24.5703125" style="195" customWidth="1"/>
    <col min="15" max="16384" width="9.140625" style="195"/>
  </cols>
  <sheetData>
    <row r="1" spans="1:14" x14ac:dyDescent="0.25">
      <c r="A1" s="334" t="s">
        <v>336</v>
      </c>
    </row>
    <row r="2" spans="1:14" x14ac:dyDescent="0.25">
      <c r="A2" s="335"/>
    </row>
    <row r="3" spans="1:14" x14ac:dyDescent="0.25">
      <c r="A3" s="141" t="s">
        <v>14</v>
      </c>
      <c r="B3" s="141">
        <v>2010</v>
      </c>
      <c r="C3" s="141">
        <v>2011</v>
      </c>
      <c r="D3" s="141">
        <v>2012</v>
      </c>
      <c r="E3" s="141">
        <v>2013</v>
      </c>
      <c r="F3" s="141">
        <v>2014</v>
      </c>
      <c r="G3" s="141">
        <v>2015</v>
      </c>
      <c r="H3" s="141">
        <v>2016</v>
      </c>
      <c r="I3" s="141">
        <v>2017</v>
      </c>
      <c r="J3" s="141">
        <v>2018</v>
      </c>
      <c r="K3" s="44">
        <v>2019</v>
      </c>
      <c r="L3" s="141" t="s">
        <v>72</v>
      </c>
      <c r="M3" s="155" t="s">
        <v>73</v>
      </c>
      <c r="N3" s="155" t="s">
        <v>36</v>
      </c>
    </row>
    <row r="4" spans="1:14" ht="30" x14ac:dyDescent="0.25">
      <c r="A4" s="217" t="s">
        <v>337</v>
      </c>
      <c r="B4" s="218"/>
      <c r="C4" s="218"/>
      <c r="D4" s="218"/>
      <c r="E4" s="218"/>
      <c r="F4" s="218"/>
      <c r="G4" s="218"/>
      <c r="H4" s="197">
        <v>1943.7170000000001</v>
      </c>
      <c r="I4" s="197">
        <v>1711.0170000000001</v>
      </c>
      <c r="J4" s="197">
        <v>1828.1780000000001</v>
      </c>
      <c r="K4" s="197">
        <v>2428.3690000000001</v>
      </c>
      <c r="L4" s="120" t="s">
        <v>9</v>
      </c>
      <c r="M4" s="115" t="s">
        <v>335</v>
      </c>
      <c r="N4" s="114" t="s">
        <v>317</v>
      </c>
    </row>
    <row r="5" spans="1:14" x14ac:dyDescent="0.25">
      <c r="J5" s="310"/>
    </row>
    <row r="8" spans="1:14" x14ac:dyDescent="0.25">
      <c r="B8" s="216"/>
    </row>
  </sheetData>
  <mergeCells count="1"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8306C"/>
  </sheetPr>
  <dimension ref="A1:N6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62.85546875" style="14" bestFit="1" customWidth="1"/>
    <col min="2" max="9" width="11.7109375" style="14" customWidth="1"/>
    <col min="10" max="11" width="11.7109375" style="128" customWidth="1"/>
    <col min="12" max="12" width="27.42578125" style="14" bestFit="1" customWidth="1"/>
    <col min="13" max="13" width="73.5703125" style="14" bestFit="1" customWidth="1"/>
    <col min="14" max="14" width="24.7109375" style="28" bestFit="1" customWidth="1"/>
    <col min="15" max="16384" width="8.85546875" style="14"/>
  </cols>
  <sheetData>
    <row r="1" spans="1:14" x14ac:dyDescent="0.25">
      <c r="A1" s="334" t="s">
        <v>23</v>
      </c>
    </row>
    <row r="2" spans="1:14" x14ac:dyDescent="0.25">
      <c r="A2" s="336"/>
    </row>
    <row r="3" spans="1:14" s="3" customFormat="1" x14ac:dyDescent="0.25">
      <c r="A3" s="2" t="s">
        <v>7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4">
        <v>2017</v>
      </c>
      <c r="J3" s="141">
        <v>2018</v>
      </c>
      <c r="K3" s="141">
        <v>2019</v>
      </c>
      <c r="L3" s="7" t="s">
        <v>72</v>
      </c>
      <c r="M3" s="7" t="s">
        <v>73</v>
      </c>
      <c r="N3" s="45" t="s">
        <v>36</v>
      </c>
    </row>
    <row r="4" spans="1:14" x14ac:dyDescent="0.25">
      <c r="A4" s="38" t="s">
        <v>96</v>
      </c>
      <c r="B4" s="87"/>
      <c r="C4" s="87"/>
      <c r="D4" s="87"/>
      <c r="E4" s="5">
        <v>123</v>
      </c>
      <c r="F4" s="5">
        <v>122</v>
      </c>
      <c r="G4" s="5">
        <v>137</v>
      </c>
      <c r="H4" s="5">
        <v>147</v>
      </c>
      <c r="I4" s="5">
        <v>148</v>
      </c>
      <c r="J4" s="201">
        <v>140</v>
      </c>
      <c r="K4" s="201">
        <v>126</v>
      </c>
      <c r="L4" s="145" t="s">
        <v>142</v>
      </c>
      <c r="M4" s="145" t="s">
        <v>148</v>
      </c>
      <c r="N4" s="125" t="s">
        <v>317</v>
      </c>
    </row>
    <row r="5" spans="1:14" x14ac:dyDescent="0.25">
      <c r="A5" s="38" t="s">
        <v>97</v>
      </c>
      <c r="B5" s="79"/>
      <c r="C5" s="79"/>
      <c r="D5" s="79"/>
      <c r="E5" s="5">
        <v>11</v>
      </c>
      <c r="F5" s="5">
        <v>15</v>
      </c>
      <c r="G5" s="5">
        <v>22</v>
      </c>
      <c r="H5" s="5">
        <v>18</v>
      </c>
      <c r="I5" s="5">
        <v>7</v>
      </c>
      <c r="J5" s="201">
        <v>0</v>
      </c>
      <c r="K5" s="201">
        <v>3</v>
      </c>
      <c r="L5" s="145" t="s">
        <v>142</v>
      </c>
      <c r="M5" s="146" t="s">
        <v>148</v>
      </c>
      <c r="N5" s="125" t="s">
        <v>317</v>
      </c>
    </row>
    <row r="6" spans="1:14" x14ac:dyDescent="0.25">
      <c r="A6" s="67" t="s">
        <v>85</v>
      </c>
      <c r="B6" s="82"/>
      <c r="C6" s="82"/>
      <c r="D6" s="82"/>
      <c r="E6" s="5">
        <v>7</v>
      </c>
      <c r="F6" s="5">
        <v>9</v>
      </c>
      <c r="G6" s="5">
        <v>9</v>
      </c>
      <c r="H6" s="5">
        <v>11</v>
      </c>
      <c r="I6" s="5">
        <v>4</v>
      </c>
      <c r="J6" s="201">
        <v>4</v>
      </c>
      <c r="K6" s="201">
        <v>2</v>
      </c>
      <c r="L6" s="145" t="s">
        <v>142</v>
      </c>
      <c r="M6" s="146" t="s">
        <v>148</v>
      </c>
      <c r="N6" s="125" t="s">
        <v>317</v>
      </c>
    </row>
    <row r="7" spans="1:14" x14ac:dyDescent="0.25">
      <c r="A7" s="38" t="s">
        <v>83</v>
      </c>
      <c r="B7" s="79"/>
      <c r="C7" s="79"/>
      <c r="D7" s="79"/>
      <c r="E7" s="79"/>
      <c r="F7" s="79"/>
      <c r="G7" s="79"/>
      <c r="H7" s="5">
        <v>13</v>
      </c>
      <c r="I7" s="72">
        <v>11</v>
      </c>
      <c r="J7" s="119">
        <v>6</v>
      </c>
      <c r="K7" s="116">
        <v>0</v>
      </c>
      <c r="L7" s="145" t="s">
        <v>142</v>
      </c>
      <c r="M7" s="146" t="s">
        <v>148</v>
      </c>
      <c r="N7" s="125" t="s">
        <v>317</v>
      </c>
    </row>
    <row r="8" spans="1:14" x14ac:dyDescent="0.25">
      <c r="A8" s="38" t="s">
        <v>95</v>
      </c>
      <c r="B8" s="79"/>
      <c r="C8" s="79"/>
      <c r="D8" s="79"/>
      <c r="E8" s="5">
        <v>36</v>
      </c>
      <c r="F8" s="5">
        <v>36</v>
      </c>
      <c r="G8" s="5">
        <v>36</v>
      </c>
      <c r="H8" s="5">
        <v>38</v>
      </c>
      <c r="I8" s="5">
        <v>37</v>
      </c>
      <c r="J8" s="201">
        <v>40</v>
      </c>
      <c r="K8" s="201">
        <v>38</v>
      </c>
      <c r="L8" s="145" t="s">
        <v>142</v>
      </c>
      <c r="M8" s="145" t="s">
        <v>148</v>
      </c>
      <c r="N8" s="125" t="s">
        <v>317</v>
      </c>
    </row>
    <row r="9" spans="1:14" x14ac:dyDescent="0.25">
      <c r="A9" s="21"/>
      <c r="B9" s="71"/>
      <c r="C9" s="71"/>
      <c r="D9" s="71"/>
      <c r="E9" s="71"/>
      <c r="F9" s="71"/>
      <c r="G9" s="71"/>
      <c r="H9" s="71"/>
      <c r="I9" s="71"/>
      <c r="J9" s="71"/>
      <c r="K9" s="71"/>
      <c r="L9" s="66"/>
      <c r="M9" s="66"/>
      <c r="N9" s="24"/>
    </row>
    <row r="10" spans="1:14" s="3" customFormat="1" x14ac:dyDescent="0.25">
      <c r="A10" s="10" t="s">
        <v>24</v>
      </c>
      <c r="B10" s="10">
        <v>2010</v>
      </c>
      <c r="C10" s="10">
        <v>2011</v>
      </c>
      <c r="D10" s="10">
        <v>2012</v>
      </c>
      <c r="E10" s="10">
        <v>2013</v>
      </c>
      <c r="F10" s="10">
        <v>2014</v>
      </c>
      <c r="G10" s="10">
        <v>2015</v>
      </c>
      <c r="H10" s="10">
        <v>2016</v>
      </c>
      <c r="I10" s="10">
        <v>2017</v>
      </c>
      <c r="J10" s="10">
        <v>2018</v>
      </c>
      <c r="K10" s="10">
        <v>2019</v>
      </c>
      <c r="L10" s="8" t="s">
        <v>72</v>
      </c>
      <c r="M10" s="8" t="s">
        <v>73</v>
      </c>
      <c r="N10" s="8" t="s">
        <v>36</v>
      </c>
    </row>
    <row r="11" spans="1:14" s="122" customFormat="1" x14ac:dyDescent="0.25">
      <c r="A11" s="164" t="s">
        <v>172</v>
      </c>
      <c r="B11" s="79"/>
      <c r="C11" s="79"/>
      <c r="D11" s="166">
        <v>3.4740000000000002</v>
      </c>
      <c r="E11" s="166">
        <v>4.7039999999999997</v>
      </c>
      <c r="F11" s="166">
        <v>5.9470000000000001</v>
      </c>
      <c r="G11" s="166">
        <v>6.5170000000000003</v>
      </c>
      <c r="H11" s="166">
        <v>6.3929999999999998</v>
      </c>
      <c r="I11" s="166">
        <v>6.9</v>
      </c>
      <c r="J11" s="202">
        <v>7.4683609999999998</v>
      </c>
      <c r="K11" s="202">
        <v>8.5927129999999998</v>
      </c>
      <c r="L11" s="169" t="s">
        <v>174</v>
      </c>
      <c r="M11" s="168" t="s">
        <v>175</v>
      </c>
      <c r="N11" s="125" t="s">
        <v>317</v>
      </c>
    </row>
    <row r="12" spans="1:14" s="122" customFormat="1" x14ac:dyDescent="0.25">
      <c r="A12" s="164" t="s">
        <v>243</v>
      </c>
      <c r="B12" s="79"/>
      <c r="C12" s="79"/>
      <c r="D12" s="214">
        <v>86</v>
      </c>
      <c r="E12" s="214">
        <v>152.44200000000001</v>
      </c>
      <c r="F12" s="214">
        <v>219.98699999999999</v>
      </c>
      <c r="G12" s="214">
        <v>207</v>
      </c>
      <c r="H12" s="214">
        <v>204.84700000000001</v>
      </c>
      <c r="I12" s="214">
        <v>211.61699999999999</v>
      </c>
      <c r="J12" s="214">
        <v>221</v>
      </c>
      <c r="K12" s="214">
        <v>211.61500000000001</v>
      </c>
      <c r="L12" s="169" t="s">
        <v>174</v>
      </c>
      <c r="M12" s="168" t="s">
        <v>175</v>
      </c>
      <c r="N12" s="125" t="s">
        <v>317</v>
      </c>
    </row>
    <row r="13" spans="1:14" s="122" customFormat="1" x14ac:dyDescent="0.25">
      <c r="A13" s="164" t="s">
        <v>173</v>
      </c>
      <c r="B13" s="79"/>
      <c r="C13" s="79"/>
      <c r="D13" s="166">
        <v>1.8981250000000001</v>
      </c>
      <c r="E13" s="166">
        <v>2.882517</v>
      </c>
      <c r="F13" s="166">
        <v>4.0050569999999999</v>
      </c>
      <c r="G13" s="166">
        <v>4.6689999999999996</v>
      </c>
      <c r="H13" s="166">
        <v>4.7089999999999996</v>
      </c>
      <c r="I13" s="166">
        <v>5.2039809999999997</v>
      </c>
      <c r="J13" s="166">
        <v>6.0170000000000003</v>
      </c>
      <c r="K13" s="166">
        <v>6.8584620000000003</v>
      </c>
      <c r="L13" s="169" t="s">
        <v>174</v>
      </c>
      <c r="M13" s="168" t="s">
        <v>175</v>
      </c>
      <c r="N13" s="125" t="s">
        <v>317</v>
      </c>
    </row>
    <row r="14" spans="1:14" s="122" customFormat="1" x14ac:dyDescent="0.25">
      <c r="A14" s="164" t="s">
        <v>176</v>
      </c>
      <c r="B14" s="171"/>
      <c r="C14" s="171"/>
      <c r="D14" s="170">
        <f>+D11+D12/1000-D13</f>
        <v>1.661875</v>
      </c>
      <c r="E14" s="170">
        <f t="shared" ref="E14:K14" si="0">+E11+E12/1000-E13</f>
        <v>1.9739249999999995</v>
      </c>
      <c r="F14" s="170">
        <f t="shared" si="0"/>
        <v>2.1619299999999999</v>
      </c>
      <c r="G14" s="170">
        <f t="shared" si="0"/>
        <v>2.0550000000000006</v>
      </c>
      <c r="H14" s="170">
        <f t="shared" si="0"/>
        <v>1.8888470000000002</v>
      </c>
      <c r="I14" s="170">
        <f t="shared" si="0"/>
        <v>1.907636000000001</v>
      </c>
      <c r="J14" s="170">
        <f t="shared" si="0"/>
        <v>1.6723609999999995</v>
      </c>
      <c r="K14" s="170">
        <f t="shared" si="0"/>
        <v>1.9458659999999997</v>
      </c>
      <c r="L14" s="169" t="s">
        <v>177</v>
      </c>
      <c r="M14" s="8"/>
      <c r="N14" s="8"/>
    </row>
    <row r="15" spans="1:14" s="122" customFormat="1" ht="30" x14ac:dyDescent="0.25">
      <c r="A15" s="164" t="s">
        <v>171</v>
      </c>
      <c r="B15" s="165">
        <v>126.83606807999999</v>
      </c>
      <c r="C15" s="165">
        <v>127.78123085999998</v>
      </c>
      <c r="D15" s="165">
        <v>128.97547985999998</v>
      </c>
      <c r="E15" s="165">
        <v>136.58113992</v>
      </c>
      <c r="F15" s="165">
        <v>144.4700076</v>
      </c>
      <c r="G15" s="165">
        <v>143.06761806</v>
      </c>
      <c r="H15" s="165">
        <v>139.71689658</v>
      </c>
      <c r="I15" s="165">
        <v>140.41638527999999</v>
      </c>
      <c r="J15" s="203">
        <v>139.9148007</v>
      </c>
      <c r="K15" s="274">
        <f>38543*3412.14/1000000</f>
        <v>131.51411202</v>
      </c>
      <c r="L15" s="42" t="s">
        <v>8</v>
      </c>
      <c r="M15" s="121" t="s">
        <v>64</v>
      </c>
      <c r="N15" s="125" t="s">
        <v>334</v>
      </c>
    </row>
    <row r="16" spans="1:14" s="122" customFormat="1" ht="30" x14ac:dyDescent="0.25">
      <c r="A16" s="163" t="s">
        <v>169</v>
      </c>
      <c r="B16" s="165">
        <v>87.712470839999995</v>
      </c>
      <c r="C16" s="165">
        <v>91.073428739999983</v>
      </c>
      <c r="D16" s="165">
        <v>91.189441500000001</v>
      </c>
      <c r="E16" s="165">
        <v>94.485568739999991</v>
      </c>
      <c r="F16" s="165">
        <v>92.943281459999994</v>
      </c>
      <c r="G16" s="165">
        <v>93.21284052</v>
      </c>
      <c r="H16" s="165">
        <v>93.690540119999994</v>
      </c>
      <c r="I16" s="165">
        <v>93.629121600000005</v>
      </c>
      <c r="J16" s="203">
        <v>93.983984159999991</v>
      </c>
      <c r="K16" s="274">
        <f>26433*3412.14/1000000</f>
        <v>90.193096619999992</v>
      </c>
      <c r="L16" s="42" t="s">
        <v>8</v>
      </c>
      <c r="M16" s="121" t="s">
        <v>64</v>
      </c>
      <c r="N16" s="125" t="s">
        <v>334</v>
      </c>
    </row>
    <row r="17" spans="1:14" s="122" customFormat="1" ht="30" x14ac:dyDescent="0.25">
      <c r="A17" s="163" t="s">
        <v>170</v>
      </c>
      <c r="B17" s="165">
        <v>39.055354439999995</v>
      </c>
      <c r="C17" s="165">
        <v>36.622498620000002</v>
      </c>
      <c r="D17" s="165">
        <v>37.704147000000006</v>
      </c>
      <c r="E17" s="165">
        <v>41.976146279999995</v>
      </c>
      <c r="F17" s="165">
        <v>51.274227779999997</v>
      </c>
      <c r="G17" s="165">
        <v>49.69099482</v>
      </c>
      <c r="H17" s="165">
        <v>45.7909188</v>
      </c>
      <c r="I17" s="165">
        <v>46.545001739999996</v>
      </c>
      <c r="J17" s="203">
        <v>45.671493899999994</v>
      </c>
      <c r="K17" s="274">
        <f>12020*3412.14/1000000</f>
        <v>41.013922799999996</v>
      </c>
      <c r="L17" s="42" t="s">
        <v>8</v>
      </c>
      <c r="M17" s="121" t="s">
        <v>64</v>
      </c>
      <c r="N17" s="125" t="s">
        <v>334</v>
      </c>
    </row>
    <row r="18" spans="1:14" s="122" customFormat="1" x14ac:dyDescent="0.25">
      <c r="A18" s="163" t="s">
        <v>197</v>
      </c>
      <c r="B18" s="165">
        <f>+B19-B15</f>
        <v>2090.1639319199999</v>
      </c>
      <c r="C18" s="165">
        <f t="shared" ref="C18:K18" si="1">+C19-C15</f>
        <v>2085.2187691399999</v>
      </c>
      <c r="D18" s="165">
        <f t="shared" si="1"/>
        <v>2022.02452014</v>
      </c>
      <c r="E18" s="165">
        <f t="shared" si="1"/>
        <v>2201.4188600799998</v>
      </c>
      <c r="F18" s="165">
        <f t="shared" si="1"/>
        <v>2256.5299924000001</v>
      </c>
      <c r="G18" s="165">
        <f t="shared" si="1"/>
        <v>2168.9323819400001</v>
      </c>
      <c r="H18" s="165">
        <f t="shared" si="1"/>
        <v>2090.2831034199999</v>
      </c>
      <c r="I18" s="165">
        <f t="shared" si="1"/>
        <v>2144.5836147199998</v>
      </c>
      <c r="J18" s="165">
        <f t="shared" si="1"/>
        <v>2219.0851993000001</v>
      </c>
      <c r="K18" s="165">
        <f t="shared" si="1"/>
        <v>2095.4858879799999</v>
      </c>
      <c r="L18" s="144" t="s">
        <v>177</v>
      </c>
      <c r="M18" s="147"/>
      <c r="N18" s="114"/>
    </row>
    <row r="19" spans="1:14" x14ac:dyDescent="0.25">
      <c r="A19" s="154" t="s">
        <v>166</v>
      </c>
      <c r="B19" s="89">
        <v>2217</v>
      </c>
      <c r="C19" s="89">
        <v>2213</v>
      </c>
      <c r="D19" s="89">
        <v>2151</v>
      </c>
      <c r="E19" s="89">
        <v>2338</v>
      </c>
      <c r="F19" s="89">
        <v>2401</v>
      </c>
      <c r="G19" s="89">
        <v>2312</v>
      </c>
      <c r="H19" s="89">
        <v>2230</v>
      </c>
      <c r="I19" s="90">
        <v>2285</v>
      </c>
      <c r="J19" s="162">
        <v>2359</v>
      </c>
      <c r="K19" s="275">
        <v>2227</v>
      </c>
      <c r="L19" s="42" t="s">
        <v>8</v>
      </c>
      <c r="M19" s="121" t="s">
        <v>64</v>
      </c>
      <c r="N19" s="125" t="s">
        <v>317</v>
      </c>
    </row>
    <row r="20" spans="1:14" s="128" customFormat="1" x14ac:dyDescent="0.25">
      <c r="A20" s="163" t="s">
        <v>167</v>
      </c>
      <c r="B20" s="162">
        <v>541</v>
      </c>
      <c r="C20" s="162">
        <v>524</v>
      </c>
      <c r="D20" s="162">
        <v>438</v>
      </c>
      <c r="E20" s="162">
        <v>572</v>
      </c>
      <c r="F20" s="162">
        <v>579</v>
      </c>
      <c r="G20" s="162">
        <v>513</v>
      </c>
      <c r="H20" s="162">
        <v>448</v>
      </c>
      <c r="I20" s="162">
        <v>433</v>
      </c>
      <c r="J20" s="162">
        <v>517</v>
      </c>
      <c r="K20" s="275">
        <v>529</v>
      </c>
      <c r="L20" s="42" t="s">
        <v>8</v>
      </c>
      <c r="M20" s="121" t="s">
        <v>64</v>
      </c>
      <c r="N20" s="125" t="s">
        <v>317</v>
      </c>
    </row>
    <row r="21" spans="1:14" s="128" customFormat="1" x14ac:dyDescent="0.25">
      <c r="A21" s="163" t="s">
        <v>168</v>
      </c>
      <c r="B21" s="162">
        <v>72</v>
      </c>
      <c r="C21" s="162">
        <v>69</v>
      </c>
      <c r="D21" s="162">
        <v>61</v>
      </c>
      <c r="E21" s="162">
        <v>70</v>
      </c>
      <c r="F21" s="162">
        <v>76</v>
      </c>
      <c r="G21" s="162">
        <v>79</v>
      </c>
      <c r="H21" s="162">
        <v>84</v>
      </c>
      <c r="I21" s="162">
        <v>84</v>
      </c>
      <c r="J21" s="162">
        <v>84</v>
      </c>
      <c r="K21" s="275">
        <v>84</v>
      </c>
      <c r="L21" s="42" t="s">
        <v>8</v>
      </c>
      <c r="M21" s="121" t="s">
        <v>64</v>
      </c>
      <c r="N21" s="125" t="s">
        <v>317</v>
      </c>
    </row>
    <row r="22" spans="1:14" s="128" customFormat="1" x14ac:dyDescent="0.25">
      <c r="A22" s="163" t="s">
        <v>169</v>
      </c>
      <c r="B22" s="162">
        <v>1409</v>
      </c>
      <c r="C22" s="162">
        <v>1438</v>
      </c>
      <c r="D22" s="162">
        <v>1462</v>
      </c>
      <c r="E22" s="162">
        <v>1489</v>
      </c>
      <c r="F22" s="162">
        <v>1495</v>
      </c>
      <c r="G22" s="162">
        <v>1476</v>
      </c>
      <c r="H22" s="162">
        <v>1474</v>
      </c>
      <c r="I22" s="162">
        <v>1539</v>
      </c>
      <c r="J22" s="162">
        <v>1537</v>
      </c>
      <c r="K22" s="275">
        <v>1413</v>
      </c>
      <c r="L22" s="42" t="s">
        <v>8</v>
      </c>
      <c r="M22" s="121" t="s">
        <v>64</v>
      </c>
      <c r="N22" s="125" t="s">
        <v>317</v>
      </c>
    </row>
    <row r="23" spans="1:14" s="128" customFormat="1" x14ac:dyDescent="0.25">
      <c r="A23" s="163" t="s">
        <v>170</v>
      </c>
      <c r="B23" s="162">
        <v>196</v>
      </c>
      <c r="C23" s="162">
        <v>182</v>
      </c>
      <c r="D23" s="162">
        <v>190</v>
      </c>
      <c r="E23" s="162">
        <v>207</v>
      </c>
      <c r="F23" s="162">
        <v>251</v>
      </c>
      <c r="G23" s="162">
        <v>244</v>
      </c>
      <c r="H23" s="162">
        <v>224</v>
      </c>
      <c r="I23" s="162">
        <v>229</v>
      </c>
      <c r="J23" s="162">
        <v>221</v>
      </c>
      <c r="K23" s="275">
        <v>201</v>
      </c>
      <c r="L23" s="42" t="s">
        <v>8</v>
      </c>
      <c r="M23" s="121" t="s">
        <v>64</v>
      </c>
      <c r="N23" s="125" t="s">
        <v>317</v>
      </c>
    </row>
    <row r="24" spans="1:14" ht="45" x14ac:dyDescent="0.25">
      <c r="A24" s="39" t="s">
        <v>98</v>
      </c>
      <c r="B24" s="91">
        <v>15.7</v>
      </c>
      <c r="C24" s="91">
        <v>18.3</v>
      </c>
      <c r="D24" s="91">
        <v>16.377945136965</v>
      </c>
      <c r="E24" s="91">
        <v>19.231432958700001</v>
      </c>
      <c r="F24" s="91">
        <v>22.764698087745</v>
      </c>
      <c r="G24" s="91">
        <v>24.867449498655002</v>
      </c>
      <c r="H24" s="91">
        <v>26.56441615188</v>
      </c>
      <c r="I24" s="91">
        <v>30.328765794419997</v>
      </c>
      <c r="J24" s="91">
        <v>33.210712916790001</v>
      </c>
      <c r="K24" s="91">
        <v>35.320562143140002</v>
      </c>
      <c r="L24" s="42" t="s">
        <v>25</v>
      </c>
      <c r="M24" s="204" t="s">
        <v>221</v>
      </c>
      <c r="N24" s="125" t="s">
        <v>317</v>
      </c>
    </row>
    <row r="25" spans="1:14" x14ac:dyDescent="0.25">
      <c r="A25" s="276" t="s">
        <v>333</v>
      </c>
      <c r="B25" s="277"/>
      <c r="C25" s="277"/>
      <c r="D25" s="277"/>
      <c r="E25" s="277"/>
      <c r="F25" s="277"/>
      <c r="G25" s="277"/>
      <c r="H25" s="278">
        <v>10.0039768600908</v>
      </c>
      <c r="I25" s="278">
        <v>10.867588571765101</v>
      </c>
      <c r="J25" s="278">
        <v>10.730605345237</v>
      </c>
      <c r="K25" s="278">
        <v>10.8062154100458</v>
      </c>
      <c r="L25" s="144" t="s">
        <v>8</v>
      </c>
      <c r="M25" s="279" t="s">
        <v>26</v>
      </c>
      <c r="N25" s="125" t="s">
        <v>317</v>
      </c>
    </row>
    <row r="26" spans="1:14" ht="13.5" customHeight="1" x14ac:dyDescent="0.25">
      <c r="A26" s="154" t="s">
        <v>413</v>
      </c>
      <c r="B26" s="79"/>
      <c r="C26" s="79"/>
      <c r="D26" s="113">
        <v>258.23399999999998</v>
      </c>
      <c r="E26" s="113">
        <v>370.98099999999999</v>
      </c>
      <c r="F26" s="113">
        <v>519.399</v>
      </c>
      <c r="G26" s="113">
        <v>682.97799999999995</v>
      </c>
      <c r="H26" s="113">
        <v>612.49599999999998</v>
      </c>
      <c r="I26" s="113">
        <v>666.54499999999996</v>
      </c>
      <c r="J26" s="113">
        <v>809.85500000000002</v>
      </c>
      <c r="K26" s="113">
        <v>942.62699999999995</v>
      </c>
      <c r="L26" s="169" t="s">
        <v>174</v>
      </c>
      <c r="M26" s="168" t="s">
        <v>175</v>
      </c>
      <c r="N26" s="125" t="s">
        <v>317</v>
      </c>
    </row>
    <row r="27" spans="1:14" s="128" customFormat="1" ht="13.7" customHeight="1" x14ac:dyDescent="0.25">
      <c r="A27" s="154" t="s">
        <v>414</v>
      </c>
      <c r="B27" s="167"/>
      <c r="C27" s="79"/>
      <c r="D27" s="113">
        <v>18.347999999999999</v>
      </c>
      <c r="E27" s="113">
        <v>30.262</v>
      </c>
      <c r="F27" s="113">
        <v>44.905999999999999</v>
      </c>
      <c r="G27" s="113">
        <v>45.781999999999996</v>
      </c>
      <c r="H27" s="113">
        <v>34.744999999999997</v>
      </c>
      <c r="I27" s="113">
        <v>41.134</v>
      </c>
      <c r="J27" s="113">
        <v>41.139000000000003</v>
      </c>
      <c r="K27" s="113">
        <v>42.323</v>
      </c>
      <c r="L27" s="169" t="s">
        <v>174</v>
      </c>
      <c r="M27" s="168" t="s">
        <v>175</v>
      </c>
      <c r="N27" s="125" t="s">
        <v>317</v>
      </c>
    </row>
    <row r="28" spans="1:14" x14ac:dyDescent="0.25">
      <c r="A28" s="2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66"/>
      <c r="M28" s="66"/>
      <c r="N28" s="24"/>
    </row>
    <row r="29" spans="1:14" s="3" customFormat="1" x14ac:dyDescent="0.25">
      <c r="A29" s="10" t="s">
        <v>10</v>
      </c>
      <c r="B29" s="10">
        <v>2010</v>
      </c>
      <c r="C29" s="10">
        <v>2011</v>
      </c>
      <c r="D29" s="10">
        <v>2012</v>
      </c>
      <c r="E29" s="10">
        <v>2013</v>
      </c>
      <c r="F29" s="10">
        <v>2014</v>
      </c>
      <c r="G29" s="10">
        <v>2015</v>
      </c>
      <c r="H29" s="10">
        <v>2016</v>
      </c>
      <c r="I29" s="10">
        <v>2017</v>
      </c>
      <c r="J29" s="10">
        <v>2018</v>
      </c>
      <c r="K29" s="10">
        <v>2019</v>
      </c>
      <c r="L29" s="8" t="s">
        <v>72</v>
      </c>
      <c r="M29" s="8" t="s">
        <v>73</v>
      </c>
      <c r="N29" s="8" t="s">
        <v>36</v>
      </c>
    </row>
    <row r="30" spans="1:14" x14ac:dyDescent="0.25">
      <c r="A30" s="49" t="s">
        <v>12</v>
      </c>
      <c r="B30" s="123">
        <v>26549</v>
      </c>
      <c r="C30" s="123">
        <v>25477</v>
      </c>
      <c r="D30" s="123">
        <v>25484</v>
      </c>
      <c r="E30" s="123">
        <v>25085</v>
      </c>
      <c r="F30" s="123">
        <v>26895</v>
      </c>
      <c r="G30" s="123">
        <v>23416</v>
      </c>
      <c r="H30" s="123">
        <v>23596</v>
      </c>
      <c r="I30" s="123">
        <v>24432</v>
      </c>
      <c r="J30" s="123">
        <v>25040</v>
      </c>
      <c r="K30" s="116">
        <v>24738</v>
      </c>
      <c r="L30" s="144" t="s">
        <v>140</v>
      </c>
      <c r="M30" s="280" t="s">
        <v>242</v>
      </c>
      <c r="N30" s="125" t="s">
        <v>317</v>
      </c>
    </row>
    <row r="31" spans="1:14" x14ac:dyDescent="0.25">
      <c r="N31"/>
    </row>
    <row r="32" spans="1:14" x14ac:dyDescent="0.25">
      <c r="N32"/>
    </row>
    <row r="61" spans="14:14" x14ac:dyDescent="0.25">
      <c r="N61" s="213"/>
    </row>
  </sheetData>
  <mergeCells count="1">
    <mergeCell ref="A1:A2"/>
  </mergeCells>
  <hyperlinks>
    <hyperlink ref="M19" r:id="rId1" xr:uid="{00000000-0004-0000-0C00-000001000000}"/>
    <hyperlink ref="M24" r:id="rId2" display="http://task32.ieabioenergy.com/wp-content/uploads/2017/03/03-Fiona_Matthews.pdf" xr:uid="{00000000-0004-0000-0C00-000002000000}"/>
    <hyperlink ref="M20" r:id="rId3" xr:uid="{00000000-0004-0000-0C00-000007000000}"/>
    <hyperlink ref="M21" r:id="rId4" xr:uid="{00000000-0004-0000-0C00-000008000000}"/>
    <hyperlink ref="M22" r:id="rId5" xr:uid="{00000000-0004-0000-0C00-000009000000}"/>
    <hyperlink ref="M23" r:id="rId6" xr:uid="{00000000-0004-0000-0C00-00000A000000}"/>
    <hyperlink ref="M15" r:id="rId7" xr:uid="{00000000-0004-0000-0C00-00000B000000}"/>
    <hyperlink ref="M16" r:id="rId8" xr:uid="{00000000-0004-0000-0C00-00000C000000}"/>
    <hyperlink ref="M17" r:id="rId9" xr:uid="{00000000-0004-0000-0C00-00000D000000}"/>
    <hyperlink ref="M11" r:id="rId10" location="data/FO" xr:uid="{00000000-0004-0000-0C00-000011000000}"/>
    <hyperlink ref="M12" r:id="rId11" location="data/FO" xr:uid="{A9561755-46D4-4425-98E5-7C531CD15851}"/>
    <hyperlink ref="M13" r:id="rId12" location="data/FO" xr:uid="{EA03BEBD-420F-41E9-9CCA-83A5059F03EB}"/>
    <hyperlink ref="M26" r:id="rId13" location="data/FO" xr:uid="{C673F4D8-5281-46E2-8959-D594C0B99BDE}"/>
    <hyperlink ref="M27" r:id="rId14" location="data/FO" xr:uid="{9B3106D5-2C61-4809-BB92-EC426B67362F}"/>
    <hyperlink ref="M30" r:id="rId15" location="tab=Tables" display="tab=Tables" xr:uid="{B4AAD312-AEC7-4377-AEEC-BBE625090493}"/>
    <hyperlink ref="M25" r:id="rId16" xr:uid="{F14F3FD9-4DF7-46C4-AA9A-4F271E640F5A}"/>
  </hyperlinks>
  <pageMargins left="0.7" right="0.7" top="0.75" bottom="0.75" header="0.3" footer="0.3"/>
  <pageSetup orientation="portrait"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8306C"/>
  </sheetPr>
  <dimension ref="A1:N15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70.7109375" defaultRowHeight="15" x14ac:dyDescent="0.25"/>
  <cols>
    <col min="1" max="1" width="78.5703125" style="14" bestFit="1" customWidth="1"/>
    <col min="2" max="9" width="11.7109375" style="14" customWidth="1"/>
    <col min="10" max="11" width="11.7109375" style="128" customWidth="1"/>
    <col min="12" max="12" width="17.140625" style="14" bestFit="1" customWidth="1"/>
    <col min="13" max="13" width="107.7109375" style="14" customWidth="1"/>
    <col min="14" max="14" width="25.85546875" style="14" bestFit="1" customWidth="1"/>
    <col min="15" max="15" width="70.7109375" style="14"/>
    <col min="16" max="17" width="13.42578125" style="14" customWidth="1"/>
    <col min="18" max="18" width="13" style="14" customWidth="1"/>
    <col min="19" max="19" width="13.7109375" style="14" customWidth="1"/>
    <col min="20" max="16384" width="70.7109375" style="14"/>
  </cols>
  <sheetData>
    <row r="1" spans="1:14" x14ac:dyDescent="0.25">
      <c r="A1" s="334" t="s">
        <v>58</v>
      </c>
      <c r="B1" s="29"/>
      <c r="C1" s="35"/>
    </row>
    <row r="2" spans="1:14" x14ac:dyDescent="0.25">
      <c r="A2" s="336"/>
    </row>
    <row r="3" spans="1:14" s="3" customFormat="1" x14ac:dyDescent="0.25">
      <c r="A3" s="2" t="s">
        <v>7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4">
        <v>2017</v>
      </c>
      <c r="J3" s="141">
        <v>2018</v>
      </c>
      <c r="K3" s="141">
        <v>2019</v>
      </c>
      <c r="L3" s="7" t="s">
        <v>72</v>
      </c>
      <c r="M3" s="7" t="s">
        <v>73</v>
      </c>
      <c r="N3" s="2" t="s">
        <v>36</v>
      </c>
    </row>
    <row r="4" spans="1:14" x14ac:dyDescent="0.25">
      <c r="A4" s="149" t="s">
        <v>99</v>
      </c>
      <c r="B4" s="5">
        <v>86</v>
      </c>
      <c r="C4" s="92">
        <v>85</v>
      </c>
      <c r="D4" s="5">
        <v>85</v>
      </c>
      <c r="E4" s="5">
        <v>84</v>
      </c>
      <c r="F4" s="92">
        <v>84</v>
      </c>
      <c r="G4" s="5">
        <v>78</v>
      </c>
      <c r="H4" s="5">
        <v>77</v>
      </c>
      <c r="I4" s="181">
        <v>76</v>
      </c>
      <c r="J4" s="119">
        <v>75</v>
      </c>
      <c r="K4" s="119">
        <v>75</v>
      </c>
      <c r="L4" s="6" t="s">
        <v>250</v>
      </c>
      <c r="M4" s="40" t="s">
        <v>244</v>
      </c>
      <c r="N4" s="125" t="s">
        <v>330</v>
      </c>
    </row>
    <row r="5" spans="1:14" x14ac:dyDescent="0.25">
      <c r="A5" s="149" t="s">
        <v>415</v>
      </c>
      <c r="B5" s="4">
        <v>2</v>
      </c>
      <c r="C5" s="4">
        <v>0</v>
      </c>
      <c r="D5" s="4">
        <v>2</v>
      </c>
      <c r="E5" s="4">
        <v>2</v>
      </c>
      <c r="F5" s="4">
        <v>1</v>
      </c>
      <c r="G5" s="4">
        <v>0</v>
      </c>
      <c r="H5" s="4">
        <v>0</v>
      </c>
      <c r="I5" s="123">
        <v>0</v>
      </c>
      <c r="J5" s="119">
        <v>0</v>
      </c>
      <c r="K5" s="119">
        <v>0</v>
      </c>
      <c r="L5" s="11" t="s">
        <v>8</v>
      </c>
      <c r="M5" s="15" t="s">
        <v>27</v>
      </c>
      <c r="N5" s="125" t="s">
        <v>330</v>
      </c>
    </row>
    <row r="6" spans="1:14" x14ac:dyDescent="0.25">
      <c r="A6" s="149" t="s">
        <v>198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5">
        <v>2</v>
      </c>
      <c r="H6" s="5">
        <v>1</v>
      </c>
      <c r="I6" s="123">
        <v>1</v>
      </c>
      <c r="J6" s="119">
        <v>1</v>
      </c>
      <c r="K6" s="119">
        <v>0</v>
      </c>
      <c r="L6" s="11" t="s">
        <v>8</v>
      </c>
      <c r="M6" s="15" t="s">
        <v>27</v>
      </c>
      <c r="N6" s="125" t="s">
        <v>330</v>
      </c>
    </row>
    <row r="7" spans="1:14" x14ac:dyDescent="0.25">
      <c r="A7" s="154" t="s">
        <v>199</v>
      </c>
      <c r="B7" s="4">
        <v>11</v>
      </c>
      <c r="C7" s="4">
        <v>10</v>
      </c>
      <c r="D7" s="4">
        <v>11</v>
      </c>
      <c r="E7" s="4">
        <v>13</v>
      </c>
      <c r="F7" s="4">
        <v>8</v>
      </c>
      <c r="G7" s="5">
        <v>9</v>
      </c>
      <c r="H7" s="5">
        <v>11</v>
      </c>
      <c r="I7" s="123">
        <v>11</v>
      </c>
      <c r="J7" s="119">
        <v>20</v>
      </c>
      <c r="K7" s="119">
        <v>16</v>
      </c>
      <c r="L7" s="11" t="s">
        <v>8</v>
      </c>
      <c r="M7" s="15" t="s">
        <v>27</v>
      </c>
      <c r="N7" s="125" t="s">
        <v>330</v>
      </c>
    </row>
    <row r="8" spans="1:14" x14ac:dyDescent="0.25">
      <c r="A8" s="154" t="s">
        <v>416</v>
      </c>
      <c r="B8" s="4">
        <v>20</v>
      </c>
      <c r="C8" s="4">
        <v>20</v>
      </c>
      <c r="D8" s="4">
        <v>16</v>
      </c>
      <c r="E8" s="4">
        <v>13</v>
      </c>
      <c r="F8" s="4">
        <v>15</v>
      </c>
      <c r="G8" s="4">
        <v>15</v>
      </c>
      <c r="H8" s="4">
        <v>15</v>
      </c>
      <c r="I8" s="123">
        <v>10</v>
      </c>
      <c r="J8" s="119">
        <v>16</v>
      </c>
      <c r="K8" s="119">
        <v>13</v>
      </c>
      <c r="L8" s="11" t="s">
        <v>8</v>
      </c>
      <c r="M8" s="15" t="s">
        <v>27</v>
      </c>
      <c r="N8" s="125" t="s">
        <v>330</v>
      </c>
    </row>
    <row r="9" spans="1:14" x14ac:dyDescent="0.25">
      <c r="A9" s="154" t="s">
        <v>100</v>
      </c>
      <c r="B9" s="4">
        <v>9</v>
      </c>
      <c r="C9" s="4">
        <v>9</v>
      </c>
      <c r="D9" s="4">
        <v>7</v>
      </c>
      <c r="E9" s="4">
        <v>5</v>
      </c>
      <c r="F9" s="4">
        <v>7</v>
      </c>
      <c r="G9" s="4">
        <v>7</v>
      </c>
      <c r="H9" s="4">
        <v>7</v>
      </c>
      <c r="I9" s="123">
        <v>8</v>
      </c>
      <c r="J9" s="119">
        <v>6</v>
      </c>
      <c r="K9" s="119">
        <v>6</v>
      </c>
      <c r="L9" s="11" t="s">
        <v>8</v>
      </c>
      <c r="M9" s="15" t="s">
        <v>27</v>
      </c>
      <c r="N9" s="125" t="s">
        <v>330</v>
      </c>
    </row>
    <row r="10" spans="1:14" x14ac:dyDescent="0.25">
      <c r="A10" s="16"/>
      <c r="B10" s="143"/>
      <c r="C10" s="93"/>
      <c r="D10" s="93"/>
      <c r="E10" s="93"/>
      <c r="F10" s="93"/>
      <c r="G10" s="93"/>
      <c r="H10" s="93"/>
      <c r="I10" s="93"/>
      <c r="J10" s="93"/>
      <c r="K10" s="93"/>
      <c r="L10" s="17"/>
      <c r="M10" s="18"/>
      <c r="N10" s="36"/>
    </row>
    <row r="11" spans="1:14" s="3" customFormat="1" x14ac:dyDescent="0.25">
      <c r="A11" s="2" t="s">
        <v>14</v>
      </c>
      <c r="B11" s="2">
        <v>2010</v>
      </c>
      <c r="C11" s="2">
        <v>2011</v>
      </c>
      <c r="D11" s="2">
        <v>2012</v>
      </c>
      <c r="E11" s="2">
        <v>2013</v>
      </c>
      <c r="F11" s="2">
        <v>2014</v>
      </c>
      <c r="G11" s="2">
        <v>2015</v>
      </c>
      <c r="H11" s="2">
        <v>2016</v>
      </c>
      <c r="I11" s="44">
        <v>2017</v>
      </c>
      <c r="J11" s="141">
        <v>2018</v>
      </c>
      <c r="K11" s="141">
        <v>2019</v>
      </c>
      <c r="L11" s="7" t="s">
        <v>72</v>
      </c>
      <c r="M11" s="7" t="s">
        <v>73</v>
      </c>
      <c r="N11" s="2" t="s">
        <v>36</v>
      </c>
    </row>
    <row r="12" spans="1:14" s="122" customFormat="1" ht="30" x14ac:dyDescent="0.25">
      <c r="A12" s="154" t="s">
        <v>418</v>
      </c>
      <c r="B12" s="173">
        <f t="shared" ref="B12" si="0">+SUM(B13:B15)</f>
        <v>251.05</v>
      </c>
      <c r="C12" s="173">
        <f t="shared" ref="C12" si="1">+SUM(C13:C15)</f>
        <v>250.5</v>
      </c>
      <c r="D12" s="173">
        <f t="shared" ref="D12" si="2">+SUM(D13:D15)</f>
        <v>251.83999999999997</v>
      </c>
      <c r="E12" s="173">
        <f t="shared" ref="E12" si="3">+SUM(E13:E15)</f>
        <v>255.02</v>
      </c>
      <c r="F12" s="173">
        <f t="shared" ref="F12:H12" si="4">+SUM(F13:F15)</f>
        <v>258.95</v>
      </c>
      <c r="G12" s="173">
        <f t="shared" si="4"/>
        <v>262.11</v>
      </c>
      <c r="H12" s="173">
        <f t="shared" si="4"/>
        <v>266.82</v>
      </c>
      <c r="I12" s="173">
        <f>+SUM(I13:I15)</f>
        <v>267.78999999999996</v>
      </c>
      <c r="J12" s="173">
        <v>265.26527999999996</v>
      </c>
      <c r="K12" s="142"/>
      <c r="L12" s="12" t="s">
        <v>9</v>
      </c>
      <c r="M12" s="40" t="s">
        <v>247</v>
      </c>
      <c r="N12" s="138" t="s">
        <v>331</v>
      </c>
    </row>
    <row r="13" spans="1:14" s="122" customFormat="1" ht="30" x14ac:dyDescent="0.25">
      <c r="A13" s="154" t="s">
        <v>178</v>
      </c>
      <c r="B13" s="173">
        <f>65.26+20.17</f>
        <v>85.43</v>
      </c>
      <c r="C13" s="174">
        <v>87</v>
      </c>
      <c r="D13" s="173">
        <v>86.89</v>
      </c>
      <c r="E13" s="173">
        <v>87.56</v>
      </c>
      <c r="F13" s="173">
        <v>89.57</v>
      </c>
      <c r="G13" s="173">
        <f>67.56+23.39</f>
        <v>90.95</v>
      </c>
      <c r="H13" s="173">
        <f>68.63+25.11</f>
        <v>93.74</v>
      </c>
      <c r="I13" s="173">
        <f>67.18+26.99</f>
        <v>94.17</v>
      </c>
      <c r="J13" s="173">
        <v>85.186080000000004</v>
      </c>
      <c r="K13" s="142"/>
      <c r="L13" s="12" t="s">
        <v>9</v>
      </c>
      <c r="M13" s="40" t="s">
        <v>247</v>
      </c>
      <c r="N13" s="138" t="s">
        <v>331</v>
      </c>
    </row>
    <row r="14" spans="1:14" s="122" customFormat="1" ht="30" x14ac:dyDescent="0.25">
      <c r="A14" s="154" t="s">
        <v>179</v>
      </c>
      <c r="B14" s="173">
        <v>29.31</v>
      </c>
      <c r="C14" s="174">
        <v>31.8</v>
      </c>
      <c r="D14" s="173">
        <v>32.5</v>
      </c>
      <c r="E14" s="173">
        <v>33.159999999999997</v>
      </c>
      <c r="F14" s="173">
        <v>33.21</v>
      </c>
      <c r="G14" s="173">
        <v>33.549999999999997</v>
      </c>
      <c r="H14" s="173">
        <v>33.9</v>
      </c>
      <c r="I14" s="173">
        <v>34.03</v>
      </c>
      <c r="J14" s="173">
        <v>31.389120000000002</v>
      </c>
      <c r="K14" s="142"/>
      <c r="L14" s="12" t="s">
        <v>9</v>
      </c>
      <c r="M14" s="40" t="s">
        <v>247</v>
      </c>
      <c r="N14" s="138" t="s">
        <v>331</v>
      </c>
    </row>
    <row r="15" spans="1:14" s="122" customFormat="1" ht="30" x14ac:dyDescent="0.25">
      <c r="A15" s="154" t="s">
        <v>180</v>
      </c>
      <c r="B15" s="173">
        <v>136.31</v>
      </c>
      <c r="C15" s="174">
        <v>131.69999999999999</v>
      </c>
      <c r="D15" s="173">
        <v>132.44999999999999</v>
      </c>
      <c r="E15" s="173">
        <v>134.30000000000001</v>
      </c>
      <c r="F15" s="173">
        <v>136.16999999999999</v>
      </c>
      <c r="G15" s="173">
        <v>137.61000000000001</v>
      </c>
      <c r="H15" s="173">
        <v>139.18</v>
      </c>
      <c r="I15" s="173">
        <v>139.59</v>
      </c>
      <c r="J15" s="173">
        <v>132.63263999999998</v>
      </c>
      <c r="K15" s="142"/>
      <c r="L15" s="12" t="s">
        <v>9</v>
      </c>
      <c r="M15" s="40" t="s">
        <v>247</v>
      </c>
      <c r="N15" s="138" t="s">
        <v>331</v>
      </c>
    </row>
    <row r="16" spans="1:14" s="122" customFormat="1" ht="30" x14ac:dyDescent="0.25">
      <c r="A16" s="154" t="s">
        <v>181</v>
      </c>
      <c r="B16" s="173">
        <v>17.633246400000001</v>
      </c>
      <c r="C16" s="173">
        <v>15.396998400000001</v>
      </c>
      <c r="D16" s="173">
        <v>15.3933696</v>
      </c>
      <c r="E16" s="173">
        <v>15.428750400000002</v>
      </c>
      <c r="F16" s="173">
        <v>15.1556832</v>
      </c>
      <c r="G16" s="173">
        <v>15.0876432</v>
      </c>
      <c r="H16" s="173">
        <v>15.416956799999999</v>
      </c>
      <c r="I16" s="173">
        <v>14.830905599999999</v>
      </c>
      <c r="J16" s="173">
        <v>15.225537600000001</v>
      </c>
      <c r="K16" s="173">
        <v>14.1151248</v>
      </c>
      <c r="L16" s="11" t="s">
        <v>8</v>
      </c>
      <c r="M16" s="15" t="s">
        <v>28</v>
      </c>
      <c r="N16" s="138" t="s">
        <v>331</v>
      </c>
    </row>
    <row r="17" spans="1:14" s="122" customFormat="1" ht="30" x14ac:dyDescent="0.25">
      <c r="A17" s="154" t="s">
        <v>201</v>
      </c>
      <c r="B17" s="173">
        <v>2.0747664000000001</v>
      </c>
      <c r="C17" s="173">
        <v>1.8180288</v>
      </c>
      <c r="D17" s="173">
        <v>1.8016992000000001</v>
      </c>
      <c r="E17" s="173">
        <v>1.6919280000000001</v>
      </c>
      <c r="F17" s="173">
        <v>1.773576</v>
      </c>
      <c r="G17" s="173">
        <v>1.8016992000000001</v>
      </c>
      <c r="H17" s="173">
        <v>2.0248704000000002</v>
      </c>
      <c r="I17" s="173">
        <v>1.9268928000000001</v>
      </c>
      <c r="J17" s="173">
        <v>1.8597599999999999</v>
      </c>
      <c r="K17" s="173">
        <v>1.5123024</v>
      </c>
      <c r="L17" s="11" t="s">
        <v>8</v>
      </c>
      <c r="M17" s="15" t="s">
        <v>222</v>
      </c>
      <c r="N17" s="138" t="s">
        <v>331</v>
      </c>
    </row>
    <row r="18" spans="1:14" s="122" customFormat="1" ht="30" x14ac:dyDescent="0.25">
      <c r="A18" s="154" t="s">
        <v>200</v>
      </c>
      <c r="B18" s="173">
        <v>19.708920000000003</v>
      </c>
      <c r="C18" s="173">
        <v>17.251315199999997</v>
      </c>
      <c r="D18" s="173">
        <v>17.195068800000001</v>
      </c>
      <c r="E18" s="173">
        <v>17.119771199999999</v>
      </c>
      <c r="F18" s="173">
        <v>16.929259200000001</v>
      </c>
      <c r="G18" s="173">
        <v>16.8893424</v>
      </c>
      <c r="H18" s="173">
        <v>17.441827199999999</v>
      </c>
      <c r="I18" s="173">
        <v>16.758705599999999</v>
      </c>
      <c r="J18" s="173">
        <v>17.085297599999997</v>
      </c>
      <c r="K18" s="173">
        <v>15.626520000000001</v>
      </c>
      <c r="L18" s="11" t="s">
        <v>8</v>
      </c>
      <c r="M18" s="15" t="s">
        <v>223</v>
      </c>
      <c r="N18" s="138" t="s">
        <v>331</v>
      </c>
    </row>
    <row r="19" spans="1:14" s="122" customFormat="1" ht="30" x14ac:dyDescent="0.25">
      <c r="A19" s="154" t="s">
        <v>184</v>
      </c>
      <c r="B19" s="172">
        <v>0.36469440000000003</v>
      </c>
      <c r="C19" s="172">
        <v>0.35199360000000002</v>
      </c>
      <c r="D19" s="172">
        <v>0.37920959999999998</v>
      </c>
      <c r="E19" s="172">
        <v>0.41368320000000003</v>
      </c>
      <c r="F19" s="172">
        <v>0.40279680000000001</v>
      </c>
      <c r="G19" s="172">
        <v>0.41005440000000004</v>
      </c>
      <c r="H19" s="172">
        <v>0.4209408</v>
      </c>
      <c r="I19" s="172">
        <v>0.38283839999999997</v>
      </c>
      <c r="J19" s="172">
        <v>0.42366240000000005</v>
      </c>
      <c r="K19" s="172">
        <v>0.26943839999999997</v>
      </c>
      <c r="L19" s="11" t="s">
        <v>8</v>
      </c>
      <c r="M19" s="15" t="s">
        <v>223</v>
      </c>
      <c r="N19" s="138" t="s">
        <v>331</v>
      </c>
    </row>
    <row r="20" spans="1:14" s="122" customFormat="1" ht="30" x14ac:dyDescent="0.25">
      <c r="A20" s="154" t="s">
        <v>182</v>
      </c>
      <c r="B20" s="173">
        <v>15.985771199999999</v>
      </c>
      <c r="C20" s="173">
        <v>13.940942400000001</v>
      </c>
      <c r="D20" s="173">
        <v>13.3875504</v>
      </c>
      <c r="E20" s="173">
        <v>13.2215328</v>
      </c>
      <c r="F20" s="173">
        <v>13.1172048</v>
      </c>
      <c r="G20" s="173">
        <v>13.110854400000001</v>
      </c>
      <c r="H20" s="173">
        <v>13.461033599999999</v>
      </c>
      <c r="I20" s="173">
        <v>12.877704</v>
      </c>
      <c r="J20" s="173">
        <v>13.2550992</v>
      </c>
      <c r="K20" s="173">
        <v>11.5069248</v>
      </c>
      <c r="L20" s="11" t="s">
        <v>8</v>
      </c>
      <c r="M20" s="15" t="s">
        <v>223</v>
      </c>
      <c r="N20" s="138" t="s">
        <v>331</v>
      </c>
    </row>
    <row r="21" spans="1:14" s="122" customFormat="1" ht="30" x14ac:dyDescent="0.25">
      <c r="A21" s="163" t="s">
        <v>183</v>
      </c>
      <c r="B21" s="172">
        <v>3.2196528</v>
      </c>
      <c r="C21" s="172">
        <v>2.8150416000000003</v>
      </c>
      <c r="D21" s="172">
        <v>3.2450543999999999</v>
      </c>
      <c r="E21" s="172">
        <v>3.3076512</v>
      </c>
      <c r="F21" s="172">
        <v>3.2214672000000002</v>
      </c>
      <c r="G21" s="172">
        <v>3.1770144</v>
      </c>
      <c r="H21" s="172">
        <v>3.3566400000000001</v>
      </c>
      <c r="I21" s="172">
        <v>3.3013007999999999</v>
      </c>
      <c r="J21" s="172">
        <v>3.2269104</v>
      </c>
      <c r="K21" s="172">
        <v>2.7642384</v>
      </c>
      <c r="L21" s="11" t="s">
        <v>8</v>
      </c>
      <c r="M21" s="15" t="s">
        <v>223</v>
      </c>
      <c r="N21" s="138" t="s">
        <v>331</v>
      </c>
    </row>
    <row r="22" spans="1:14" s="122" customFormat="1" ht="30" x14ac:dyDescent="0.25">
      <c r="A22" s="163" t="s">
        <v>169</v>
      </c>
      <c r="B22" s="172">
        <v>0.1378944</v>
      </c>
      <c r="C22" s="172">
        <v>0.14333760000000001</v>
      </c>
      <c r="D22" s="172">
        <v>0.18416160000000001</v>
      </c>
      <c r="E22" s="172">
        <v>0.17690400000000001</v>
      </c>
      <c r="F22" s="172">
        <v>0.1868832</v>
      </c>
      <c r="G22" s="172">
        <v>0.19141919999999998</v>
      </c>
      <c r="H22" s="172">
        <v>0.2032128</v>
      </c>
      <c r="I22" s="172">
        <v>0.1959552</v>
      </c>
      <c r="J22" s="172">
        <v>0.1787184</v>
      </c>
      <c r="K22" s="172">
        <v>0.1787184</v>
      </c>
      <c r="L22" s="11" t="s">
        <v>8</v>
      </c>
      <c r="M22" s="15" t="s">
        <v>223</v>
      </c>
      <c r="N22" s="138" t="s">
        <v>331</v>
      </c>
    </row>
    <row r="23" spans="1:14" s="122" customFormat="1" x14ac:dyDescent="0.25">
      <c r="A23" s="154" t="s">
        <v>202</v>
      </c>
      <c r="B23" s="173">
        <v>144.934</v>
      </c>
      <c r="C23" s="173">
        <v>135.24100000000001</v>
      </c>
      <c r="D23" s="173">
        <v>135.73500000000001</v>
      </c>
      <c r="E23" s="110">
        <v>135.76400000000001</v>
      </c>
      <c r="F23" s="173">
        <v>134.40799999999999</v>
      </c>
      <c r="G23" s="173">
        <v>133.11699999999999</v>
      </c>
      <c r="H23" s="173">
        <v>135.95699999999999</v>
      </c>
      <c r="I23" s="173">
        <v>130.94200000000001</v>
      </c>
      <c r="J23" s="173">
        <v>134.465</v>
      </c>
      <c r="K23" s="173">
        <v>115.114</v>
      </c>
      <c r="L23" s="11" t="s">
        <v>8</v>
      </c>
      <c r="M23" s="15" t="s">
        <v>224</v>
      </c>
      <c r="N23" s="125" t="s">
        <v>330</v>
      </c>
    </row>
    <row r="24" spans="1:14" s="122" customFormat="1" x14ac:dyDescent="0.25">
      <c r="A24" s="154" t="s">
        <v>203</v>
      </c>
      <c r="B24" s="173">
        <v>17.501999999999999</v>
      </c>
      <c r="C24" s="173">
        <v>16.765999999999998</v>
      </c>
      <c r="D24" s="173">
        <v>16.309999999999999</v>
      </c>
      <c r="E24" s="173">
        <v>15.167999999999999</v>
      </c>
      <c r="F24" s="173">
        <v>15.782999999999999</v>
      </c>
      <c r="G24" s="173">
        <v>16.623000000000001</v>
      </c>
      <c r="H24" s="173">
        <v>18.259</v>
      </c>
      <c r="I24" s="173">
        <v>17.72</v>
      </c>
      <c r="J24" s="173">
        <v>16.724</v>
      </c>
      <c r="K24" s="173">
        <v>12.308</v>
      </c>
      <c r="L24" s="11" t="s">
        <v>8</v>
      </c>
      <c r="M24" s="15" t="s">
        <v>225</v>
      </c>
      <c r="N24" s="125" t="s">
        <v>330</v>
      </c>
    </row>
    <row r="25" spans="1:14" s="122" customFormat="1" x14ac:dyDescent="0.25">
      <c r="A25" s="154" t="s">
        <v>204</v>
      </c>
      <c r="B25" s="173">
        <v>162.43600000000001</v>
      </c>
      <c r="C25" s="173">
        <v>152.00700000000001</v>
      </c>
      <c r="D25" s="173">
        <v>152.04499999999999</v>
      </c>
      <c r="E25" s="173">
        <v>150.93199999999999</v>
      </c>
      <c r="F25" s="173">
        <v>150.191</v>
      </c>
      <c r="G25" s="173">
        <v>149.74</v>
      </c>
      <c r="H25" s="173">
        <v>154.21600000000001</v>
      </c>
      <c r="I25" s="173">
        <v>148.66200000000001</v>
      </c>
      <c r="J25" s="173">
        <v>151.18799999999999</v>
      </c>
      <c r="K25" s="173">
        <v>127.422</v>
      </c>
      <c r="L25" s="11" t="s">
        <v>8</v>
      </c>
      <c r="M25" s="15" t="s">
        <v>226</v>
      </c>
      <c r="N25" s="125" t="s">
        <v>330</v>
      </c>
    </row>
    <row r="26" spans="1:14" s="122" customFormat="1" x14ac:dyDescent="0.25">
      <c r="A26" s="154" t="s">
        <v>184</v>
      </c>
      <c r="B26" s="172">
        <v>3.3220000000000001</v>
      </c>
      <c r="C26" s="172">
        <v>3.4329999999999998</v>
      </c>
      <c r="D26" s="172">
        <v>3.91</v>
      </c>
      <c r="E26" s="172">
        <v>4.4589999999999996</v>
      </c>
      <c r="F26" s="172">
        <v>4.4290000000000003</v>
      </c>
      <c r="G26" s="172">
        <v>4.2949999999999999</v>
      </c>
      <c r="H26" s="172">
        <v>4.4340000000000002</v>
      </c>
      <c r="I26" s="172">
        <v>4.1719999999999997</v>
      </c>
      <c r="J26" s="172">
        <v>4.5679999999999996</v>
      </c>
      <c r="K26" s="172">
        <v>2.4540000000000002</v>
      </c>
      <c r="L26" s="11" t="s">
        <v>8</v>
      </c>
      <c r="M26" s="15" t="s">
        <v>226</v>
      </c>
      <c r="N26" s="125" t="s">
        <v>330</v>
      </c>
    </row>
    <row r="27" spans="1:14" s="122" customFormat="1" x14ac:dyDescent="0.25">
      <c r="A27" s="154" t="s">
        <v>182</v>
      </c>
      <c r="B27" s="173">
        <v>130.46700000000001</v>
      </c>
      <c r="C27" s="173">
        <v>121.648</v>
      </c>
      <c r="D27" s="173">
        <v>117.598</v>
      </c>
      <c r="E27" s="173">
        <v>115.574</v>
      </c>
      <c r="F27" s="173">
        <v>115.709</v>
      </c>
      <c r="G27" s="173">
        <v>114.886</v>
      </c>
      <c r="H27" s="173">
        <v>17.88</v>
      </c>
      <c r="I27" s="173">
        <v>112.857</v>
      </c>
      <c r="J27" s="173">
        <v>116.339</v>
      </c>
      <c r="K27" s="173">
        <v>101</v>
      </c>
      <c r="L27" s="11" t="s">
        <v>8</v>
      </c>
      <c r="M27" s="15" t="s">
        <v>226</v>
      </c>
      <c r="N27" s="125" t="s">
        <v>330</v>
      </c>
    </row>
    <row r="28" spans="1:14" s="122" customFormat="1" x14ac:dyDescent="0.25">
      <c r="A28" s="163" t="s">
        <v>183</v>
      </c>
      <c r="B28" s="173">
        <v>27.509</v>
      </c>
      <c r="C28" s="173">
        <v>25.664000000000001</v>
      </c>
      <c r="D28" s="173">
        <v>28.922999999999998</v>
      </c>
      <c r="E28" s="173">
        <v>29.341999999999999</v>
      </c>
      <c r="F28" s="173">
        <v>28.411000000000001</v>
      </c>
      <c r="G28" s="173">
        <v>28.821000000000002</v>
      </c>
      <c r="H28" s="173">
        <v>30.094999999999999</v>
      </c>
      <c r="I28" s="173">
        <v>29.794</v>
      </c>
      <c r="J28" s="173">
        <v>28.686</v>
      </c>
      <c r="K28" s="173">
        <v>22.472999999999999</v>
      </c>
      <c r="L28" s="11" t="s">
        <v>8</v>
      </c>
      <c r="M28" s="15" t="s">
        <v>226</v>
      </c>
      <c r="N28" s="125" t="s">
        <v>330</v>
      </c>
    </row>
    <row r="29" spans="1:14" s="122" customFormat="1" x14ac:dyDescent="0.25">
      <c r="A29" s="163" t="s">
        <v>169</v>
      </c>
      <c r="B29" s="172">
        <v>1.1379999999999999</v>
      </c>
      <c r="C29" s="172">
        <v>1.262</v>
      </c>
      <c r="D29" s="172">
        <v>1.6140000000000001</v>
      </c>
      <c r="E29" s="172">
        <v>1.5569999999999999</v>
      </c>
      <c r="F29" s="172">
        <v>1.643</v>
      </c>
      <c r="G29" s="172">
        <v>1.7390000000000001</v>
      </c>
      <c r="H29" s="172">
        <v>1.806</v>
      </c>
      <c r="I29" s="172">
        <v>1.839</v>
      </c>
      <c r="J29" s="172">
        <v>1.5960000000000001</v>
      </c>
      <c r="K29" s="172">
        <v>1.4950000000000001</v>
      </c>
      <c r="L29" s="11" t="s">
        <v>8</v>
      </c>
      <c r="M29" s="15" t="s">
        <v>226</v>
      </c>
      <c r="N29" s="125" t="s">
        <v>330</v>
      </c>
    </row>
    <row r="30" spans="1:14" x14ac:dyDescent="0.25">
      <c r="A30" s="16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17"/>
      <c r="M30" s="18"/>
      <c r="N30" s="36"/>
    </row>
    <row r="31" spans="1:14" s="3" customFormat="1" x14ac:dyDescent="0.25">
      <c r="A31" s="2" t="s">
        <v>10</v>
      </c>
      <c r="B31" s="2">
        <v>2010</v>
      </c>
      <c r="C31" s="2">
        <v>2011</v>
      </c>
      <c r="D31" s="2">
        <v>2012</v>
      </c>
      <c r="E31" s="2">
        <v>2013</v>
      </c>
      <c r="F31" s="2">
        <v>2014</v>
      </c>
      <c r="G31" s="2">
        <v>2015</v>
      </c>
      <c r="H31" s="2">
        <v>2016</v>
      </c>
      <c r="I31" s="44">
        <v>2017</v>
      </c>
      <c r="J31" s="141">
        <v>2018</v>
      </c>
      <c r="K31" s="141">
        <v>2019</v>
      </c>
      <c r="L31" s="7" t="s">
        <v>72</v>
      </c>
      <c r="M31" s="7" t="s">
        <v>73</v>
      </c>
      <c r="N31" s="2" t="s">
        <v>36</v>
      </c>
    </row>
    <row r="32" spans="1:14" x14ac:dyDescent="0.25">
      <c r="A32" s="215" t="s">
        <v>246</v>
      </c>
      <c r="B32" s="79"/>
      <c r="C32" s="5">
        <v>640</v>
      </c>
      <c r="D32" s="5">
        <v>290</v>
      </c>
      <c r="E32" s="5">
        <v>550</v>
      </c>
      <c r="F32" s="5">
        <v>348</v>
      </c>
      <c r="G32" s="5">
        <v>524</v>
      </c>
      <c r="H32" s="5">
        <v>227</v>
      </c>
      <c r="I32" s="5">
        <v>142</v>
      </c>
      <c r="J32" s="5">
        <v>54</v>
      </c>
      <c r="K32" s="156"/>
      <c r="L32" s="120" t="s">
        <v>139</v>
      </c>
      <c r="M32" s="147" t="s">
        <v>245</v>
      </c>
      <c r="N32" s="125" t="s">
        <v>217</v>
      </c>
    </row>
    <row r="33" spans="1:14" s="128" customFormat="1" x14ac:dyDescent="0.25">
      <c r="A33" s="152" t="s">
        <v>248</v>
      </c>
      <c r="B33" s="117"/>
      <c r="C33" s="117"/>
      <c r="D33" s="117"/>
      <c r="E33" s="76">
        <v>5350</v>
      </c>
      <c r="F33" s="76">
        <v>4753</v>
      </c>
      <c r="G33" s="117"/>
      <c r="H33" s="76">
        <v>4640</v>
      </c>
      <c r="I33" s="117"/>
      <c r="J33" s="76">
        <v>4600</v>
      </c>
      <c r="K33" s="218"/>
      <c r="L33" s="120" t="s">
        <v>250</v>
      </c>
      <c r="M33" s="147" t="s">
        <v>244</v>
      </c>
      <c r="N33" s="125" t="s">
        <v>217</v>
      </c>
    </row>
    <row r="34" spans="1:14" s="128" customFormat="1" x14ac:dyDescent="0.25">
      <c r="A34" s="152" t="s">
        <v>417</v>
      </c>
      <c r="B34" s="117"/>
      <c r="C34" s="117"/>
      <c r="D34" s="117"/>
      <c r="E34" s="76">
        <f>+E33+8557</f>
        <v>13907</v>
      </c>
      <c r="F34" s="76">
        <v>13878</v>
      </c>
      <c r="G34" s="117"/>
      <c r="H34" s="76">
        <v>13756</v>
      </c>
      <c r="I34" s="117"/>
      <c r="J34" s="76">
        <v>13601</v>
      </c>
      <c r="K34" s="218"/>
      <c r="L34" s="120" t="s">
        <v>250</v>
      </c>
      <c r="M34" s="147" t="s">
        <v>244</v>
      </c>
      <c r="N34" s="125" t="s">
        <v>217</v>
      </c>
    </row>
    <row r="35" spans="1:14" s="128" customFormat="1" x14ac:dyDescent="0.25">
      <c r="A35" s="152" t="s">
        <v>249</v>
      </c>
      <c r="B35" s="117"/>
      <c r="C35" s="117"/>
      <c r="D35" s="117"/>
      <c r="E35" s="76">
        <v>5600</v>
      </c>
      <c r="F35" s="76">
        <v>5561.0000000000009</v>
      </c>
      <c r="G35" s="117"/>
      <c r="H35" s="76">
        <v>5576.2000000000007</v>
      </c>
      <c r="I35" s="117"/>
      <c r="J35" s="76">
        <v>5567</v>
      </c>
      <c r="K35" s="218"/>
      <c r="L35" s="120" t="s">
        <v>250</v>
      </c>
      <c r="M35" s="147" t="s">
        <v>244</v>
      </c>
      <c r="N35" s="125" t="s">
        <v>217</v>
      </c>
    </row>
    <row r="36" spans="1:14" x14ac:dyDescent="0.25">
      <c r="D36" s="128"/>
      <c r="E36" s="128"/>
      <c r="F36" s="128"/>
      <c r="J36" s="14"/>
    </row>
    <row r="37" spans="1:14" x14ac:dyDescent="0.25">
      <c r="C37" s="128"/>
    </row>
    <row r="38" spans="1:14" x14ac:dyDescent="0.25">
      <c r="C38" s="128"/>
      <c r="D38" s="128"/>
      <c r="E38" s="128"/>
      <c r="F38" s="128"/>
      <c r="G38" s="128"/>
      <c r="H38" s="128"/>
    </row>
    <row r="39" spans="1:14" x14ac:dyDescent="0.25">
      <c r="B39" s="128"/>
      <c r="C39" s="128"/>
      <c r="D39" s="128"/>
      <c r="E39" s="128"/>
      <c r="F39" s="128"/>
      <c r="G39" s="128"/>
      <c r="H39" s="128"/>
      <c r="M39" s="46"/>
    </row>
    <row r="40" spans="1:14" x14ac:dyDescent="0.25">
      <c r="B40" s="128"/>
      <c r="C40" s="128"/>
      <c r="D40" s="128"/>
      <c r="E40" s="128"/>
      <c r="F40" s="128"/>
      <c r="G40" s="128"/>
      <c r="H40" s="128"/>
      <c r="M40" s="46"/>
    </row>
    <row r="41" spans="1:14" x14ac:dyDescent="0.25">
      <c r="B41" s="128"/>
      <c r="C41" s="128"/>
      <c r="D41" s="128"/>
      <c r="E41" s="128"/>
      <c r="F41" s="128"/>
      <c r="G41" s="128"/>
      <c r="H41" s="128"/>
      <c r="M41" s="46"/>
    </row>
    <row r="42" spans="1:14" x14ac:dyDescent="0.25">
      <c r="B42" s="128"/>
      <c r="C42" s="128"/>
      <c r="D42" s="128"/>
      <c r="E42" s="128"/>
      <c r="F42" s="128"/>
      <c r="G42" s="128"/>
      <c r="H42" s="128"/>
      <c r="M42" s="46"/>
    </row>
    <row r="136" spans="2:11" x14ac:dyDescent="0.25">
      <c r="B136"/>
      <c r="C136"/>
      <c r="D136"/>
      <c r="E136"/>
      <c r="F136"/>
      <c r="G136"/>
      <c r="H136"/>
      <c r="I136"/>
      <c r="J136" s="195"/>
      <c r="K136" s="195"/>
    </row>
    <row r="137" spans="2:11" x14ac:dyDescent="0.25">
      <c r="B137"/>
      <c r="C137"/>
      <c r="D137"/>
      <c r="E137"/>
      <c r="F137"/>
      <c r="G137"/>
      <c r="H137"/>
      <c r="I137"/>
      <c r="J137" s="195"/>
      <c r="K137" s="195"/>
    </row>
    <row r="138" spans="2:11" x14ac:dyDescent="0.25">
      <c r="B138"/>
      <c r="C138"/>
      <c r="D138"/>
      <c r="E138"/>
      <c r="F138"/>
      <c r="G138"/>
      <c r="H138"/>
      <c r="I138"/>
      <c r="J138" s="195"/>
      <c r="K138" s="195"/>
    </row>
    <row r="139" spans="2:11" x14ac:dyDescent="0.25">
      <c r="B139"/>
      <c r="C139"/>
      <c r="D139"/>
      <c r="E139"/>
      <c r="F139"/>
      <c r="G139"/>
      <c r="H139"/>
      <c r="I139"/>
      <c r="J139" s="195"/>
      <c r="K139" s="195"/>
    </row>
    <row r="140" spans="2:11" x14ac:dyDescent="0.25">
      <c r="B140"/>
      <c r="C140"/>
      <c r="D140"/>
      <c r="E140"/>
      <c r="F140"/>
      <c r="G140"/>
      <c r="H140"/>
      <c r="I140"/>
      <c r="J140" s="195"/>
      <c r="K140" s="195"/>
    </row>
    <row r="141" spans="2:11" x14ac:dyDescent="0.25">
      <c r="B141"/>
      <c r="C141"/>
      <c r="D141"/>
      <c r="E141"/>
      <c r="F141"/>
      <c r="G141"/>
      <c r="H141"/>
      <c r="I141"/>
      <c r="J141" s="195"/>
      <c r="K141" s="195"/>
    </row>
    <row r="142" spans="2:11" x14ac:dyDescent="0.25">
      <c r="B142"/>
      <c r="C142"/>
      <c r="D142"/>
      <c r="E142"/>
      <c r="F142"/>
      <c r="G142"/>
      <c r="H142"/>
      <c r="I142"/>
      <c r="J142" s="195"/>
      <c r="K142" s="195"/>
    </row>
    <row r="143" spans="2:11" x14ac:dyDescent="0.25">
      <c r="B143"/>
      <c r="C143"/>
      <c r="D143"/>
      <c r="E143"/>
      <c r="F143"/>
      <c r="G143"/>
      <c r="H143"/>
      <c r="I143"/>
      <c r="J143" s="195"/>
      <c r="K143" s="195"/>
    </row>
    <row r="144" spans="2:11" x14ac:dyDescent="0.25">
      <c r="B144"/>
      <c r="C144"/>
      <c r="D144"/>
      <c r="E144"/>
      <c r="F144"/>
      <c r="G144"/>
      <c r="H144"/>
      <c r="I144"/>
      <c r="J144" s="195"/>
      <c r="K144" s="195"/>
    </row>
    <row r="145" spans="2:11" x14ac:dyDescent="0.25">
      <c r="B145"/>
      <c r="C145"/>
      <c r="D145"/>
      <c r="E145"/>
      <c r="F145"/>
      <c r="G145"/>
      <c r="H145"/>
      <c r="I145"/>
      <c r="J145" s="195"/>
      <c r="K145" s="195"/>
    </row>
    <row r="146" spans="2:11" x14ac:dyDescent="0.25">
      <c r="E146" s="128"/>
      <c r="F146" s="128"/>
      <c r="G146" s="128"/>
      <c r="H146" s="128"/>
    </row>
    <row r="147" spans="2:11" x14ac:dyDescent="0.25">
      <c r="D147" s="128"/>
      <c r="E147" s="128"/>
      <c r="F147" s="128"/>
      <c r="G147" s="128"/>
      <c r="H147" s="128"/>
    </row>
    <row r="148" spans="2:11" x14ac:dyDescent="0.25">
      <c r="D148" s="128"/>
      <c r="E148" s="128"/>
      <c r="F148" s="128"/>
      <c r="G148" s="128"/>
      <c r="H148" s="128"/>
    </row>
    <row r="149" spans="2:11" x14ac:dyDescent="0.25">
      <c r="D149" s="128"/>
      <c r="E149" s="128"/>
      <c r="F149" s="128"/>
      <c r="G149" s="128"/>
      <c r="H149" s="128"/>
    </row>
    <row r="150" spans="2:11" x14ac:dyDescent="0.25">
      <c r="D150" s="128"/>
      <c r="E150" s="128"/>
      <c r="F150" s="128"/>
      <c r="G150" s="128"/>
      <c r="H150" s="128"/>
    </row>
    <row r="151" spans="2:11" x14ac:dyDescent="0.25">
      <c r="D151" s="128"/>
      <c r="E151" s="128"/>
      <c r="F151" s="128"/>
      <c r="G151" s="128"/>
      <c r="H151" s="128"/>
    </row>
    <row r="152" spans="2:11" x14ac:dyDescent="0.25">
      <c r="D152" s="128"/>
      <c r="E152" s="128"/>
      <c r="F152" s="128"/>
      <c r="G152" s="128"/>
      <c r="H152" s="128"/>
    </row>
  </sheetData>
  <mergeCells count="1">
    <mergeCell ref="A1:A2"/>
  </mergeCells>
  <hyperlinks>
    <hyperlink ref="M6" r:id="rId1" xr:uid="{00000000-0004-0000-0D00-000000000000}"/>
    <hyperlink ref="M9" r:id="rId2" xr:uid="{00000000-0004-0000-0D00-000001000000}"/>
    <hyperlink ref="M8" r:id="rId3" xr:uid="{00000000-0004-0000-0D00-000003000000}"/>
    <hyperlink ref="M5" r:id="rId4" xr:uid="{00000000-0004-0000-0D00-000005000000}"/>
    <hyperlink ref="M7" r:id="rId5" xr:uid="{00000000-0004-0000-0D00-000006000000}"/>
    <hyperlink ref="M18" r:id="rId6" xr:uid="{00000000-0004-0000-0D00-000013000000}"/>
    <hyperlink ref="M16" r:id="rId7" xr:uid="{6F1E3797-93F4-493D-B544-133DAC35DA2C}"/>
    <hyperlink ref="M17" r:id="rId8" xr:uid="{45695B7F-145B-4C16-A096-5C5B58306B48}"/>
    <hyperlink ref="M25" r:id="rId9" xr:uid="{3F3DD583-9CC2-4724-9519-B5B03F985D48}"/>
    <hyperlink ref="M23" r:id="rId10" xr:uid="{CDD5CF98-AA33-40AD-859A-3241FE2B173C}"/>
    <hyperlink ref="M24" r:id="rId11" xr:uid="{36200734-EF4B-4115-A035-EFCB1EDCD6EF}"/>
    <hyperlink ref="M19:M22" r:id="rId12" display="http://www.eia.gov/electricity/annual/html/epa_05_07_c.html" xr:uid="{DD43B783-73BD-474F-A973-0E6DE10E688A}"/>
    <hyperlink ref="M26" r:id="rId13" xr:uid="{1EBFA374-F742-4FFD-90A5-84179535B0A2}"/>
    <hyperlink ref="M27" r:id="rId14" xr:uid="{7D313A09-DDFE-4EFA-A58E-48CD045CB430}"/>
    <hyperlink ref="M28" r:id="rId15" xr:uid="{00AF1590-14FF-4056-9FBD-16A4D06FD33B}"/>
    <hyperlink ref="M29" r:id="rId16" xr:uid="{7D59E737-5179-413E-9DCE-BE484ECFDB69}"/>
    <hyperlink ref="M4" r:id="rId17" xr:uid="{21A0BB1F-B70D-4BA7-9A53-B2ACA3959B0A}"/>
    <hyperlink ref="M32" r:id="rId18" xr:uid="{5ABD12C8-5B00-49E1-BDE7-A1811D7F9707}"/>
    <hyperlink ref="M12" r:id="rId19" xr:uid="{BC4BD56F-9414-4588-8027-F6A77BB58C11}"/>
    <hyperlink ref="M13" r:id="rId20" xr:uid="{F03019D1-727C-4DC8-8E08-CED482E8B125}"/>
    <hyperlink ref="M14" r:id="rId21" xr:uid="{D691A14A-2111-42E0-946B-9AC252799FFB}"/>
    <hyperlink ref="M15" r:id="rId22" xr:uid="{A1F5347D-486A-49FE-81F3-C88C98E66F40}"/>
    <hyperlink ref="M33" r:id="rId23" xr:uid="{560419AD-C768-49CC-A761-FA82334ED982}"/>
    <hyperlink ref="M34" r:id="rId24" xr:uid="{ECD0B995-59E5-49A1-8C84-C18DF0B2485D}"/>
    <hyperlink ref="M35" r:id="rId25" xr:uid="{554BBABA-D566-45F6-96D8-337B93DB72A2}"/>
  </hyperlinks>
  <pageMargins left="0.7" right="0.7" top="0.75" bottom="0.75" header="0.3" footer="0.3"/>
  <pageSetup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ETHANOL</vt:lpstr>
      <vt:lpstr>BIOBUTANOL</vt:lpstr>
      <vt:lpstr>BIODIESEL</vt:lpstr>
      <vt:lpstr>FATS</vt:lpstr>
      <vt:lpstr>RENEWABLE DIESEL</vt:lpstr>
      <vt:lpstr>RENEWABLE JET FUEL</vt:lpstr>
      <vt:lpstr>WOOD PELLETS</vt:lpstr>
      <vt:lpstr>WASTE TO ENERGY</vt:lpstr>
      <vt:lpstr>BIOGAS</vt:lpstr>
      <vt:lpstr>BIOFUELS TRADE 2019</vt:lpstr>
      <vt:lpstr>BIOPRODUCTS</vt:lpstr>
      <vt:lpstr>BIOPLASTICS</vt:lpstr>
      <vt:lpstr>ENZYMES</vt:lpstr>
      <vt:lpstr>FOREST PRODUCTS</vt:lpstr>
      <vt:lpstr>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Janire Pascual</dc:creator>
  <cp:keywords/>
  <dc:description/>
  <cp:lastModifiedBy>Pascual, Janire</cp:lastModifiedBy>
  <cp:revision/>
  <cp:lastPrinted>2020-06-25T20:31:47Z</cp:lastPrinted>
  <dcterms:created xsi:type="dcterms:W3CDTF">2017-01-11T16:16:58Z</dcterms:created>
  <dcterms:modified xsi:type="dcterms:W3CDTF">2021-08-25T19:03:53Z</dcterms:modified>
  <cp:category/>
  <cp:contentStatus/>
</cp:coreProperties>
</file>