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usdagcc-my.sharepoint.com/personal/patrice_poree_usda_gov/Documents/Documents/508/"/>
    </mc:Choice>
  </mc:AlternateContent>
  <xr:revisionPtr revIDLastSave="0" documentId="8_{850F2539-1637-4C8C-9F19-73F5E2E75ECA}" xr6:coauthVersionLast="47" xr6:coauthVersionMax="47" xr10:uidLastSave="{00000000-0000-0000-0000-000000000000}"/>
  <workbookProtection workbookAlgorithmName="SHA-512" workbookHashValue="2KIH1aTXA7hQ0Rtcjn1517UdSo6V/37pWloZFxwSALkIpSMiX1Jz/tQpmJeHoDYNB5D250HdayqjCupQxD+Zew==" workbookSaltValue="9PvMoO0JW3o+a/4B8JHadA==" workbookSpinCount="100000" lockStructure="1"/>
  <bookViews>
    <workbookView xWindow="-120" yWindow="-120" windowWidth="29040" windowHeight="15720" xr2:uid="{19AEECF1-E602-43B1-98D9-44B9C9E43846}"/>
  </bookViews>
  <sheets>
    <sheet name="Instructions_ADCAS" sheetId="1" r:id="rId1"/>
    <sheet name="Instructions_LCW" sheetId="2" r:id="rId2"/>
    <sheet name="Location#1" sheetId="3" r:id="rId3"/>
    <sheet name="Attendee (LCW)" sheetId="4" r:id="rId4"/>
    <sheet name="Location#2" sheetId="11" r:id="rId5"/>
    <sheet name="Location#3" sheetId="12" r:id="rId6"/>
    <sheet name="Host or Sponsor (LCW)" sheetId="7" r:id="rId7"/>
    <sheet name="EXAMPLE_ADCAS" sheetId="8" r:id="rId8"/>
    <sheet name="EXAMPLE_LCW" sheetId="13" r:id="rId9"/>
    <sheet name="DD LIST DATA" sheetId="9" state="hidden" r:id="rId10"/>
    <sheet name="Salary_Benefits - FY2025" sheetId="10" r:id="rId11"/>
  </sheets>
  <definedNames>
    <definedName name="_xlnm.Print_Area" localSheetId="3">'Attendee (LCW)'!$A$1:$D$26</definedName>
    <definedName name="_xlnm.Print_Area" localSheetId="7">EXAMPLE_ADCAS!$A$2:$Q$70</definedName>
    <definedName name="_xlnm.Print_Area" localSheetId="8">EXAMPLE_LCW!$A$1:$D$27</definedName>
    <definedName name="_xlnm.Print_Area" localSheetId="6">'Host or Sponsor (LCW)'!$A$1:$D$30</definedName>
    <definedName name="_xlnm.Print_Area" localSheetId="0">Instructions_ADCAS!$A$1:$C$53</definedName>
    <definedName name="_xlnm.Print_Area" localSheetId="2">'Location#1'!$A$2:$Q$71</definedName>
    <definedName name="_xlnm.Print_Area" localSheetId="4">'Location#2'!$A$2:$Q$71</definedName>
    <definedName name="_xlnm.Print_Area" localSheetId="5">'Location#3'!$A$2:$Q$71</definedName>
    <definedName name="_xlnm.Print_Area" localSheetId="10">'Salary_Benefits - FY2025'!$A$1:$I$45</definedName>
    <definedName name="_xlnm.Print_Titles" localSheetId="7">EXAMPLE_ADCAS!$8:$9</definedName>
    <definedName name="_xlnm.Print_Titles" localSheetId="2">'Location#1'!$8:$9</definedName>
    <definedName name="_xlnm.Print_Titles" localSheetId="4">'Location#2'!$8:$9</definedName>
    <definedName name="_xlnm.Print_Titles" localSheetId="5">'Location#3'!$8:$9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0" l="1"/>
  <c r="H63" i="3"/>
  <c r="B4" i="13"/>
  <c r="B3" i="13"/>
  <c r="B3" i="7"/>
  <c r="B2" i="7"/>
  <c r="B2" i="4"/>
  <c r="B3" i="4"/>
  <c r="D6" i="7"/>
  <c r="C6" i="7"/>
  <c r="B5" i="13"/>
  <c r="B8" i="13"/>
  <c r="B7" i="13"/>
  <c r="B6" i="13"/>
  <c r="B26" i="13"/>
  <c r="P69" i="8"/>
  <c r="D8" i="7"/>
  <c r="D7" i="7"/>
  <c r="C8" i="7"/>
  <c r="C7" i="7"/>
  <c r="B8" i="7"/>
  <c r="B7" i="7"/>
  <c r="D5" i="7"/>
  <c r="C5" i="7"/>
  <c r="B5" i="7"/>
  <c r="B4" i="4"/>
  <c r="B7" i="4"/>
  <c r="I4" i="4"/>
  <c r="B6" i="4"/>
  <c r="G10" i="3"/>
  <c r="G10" i="12"/>
  <c r="B27" i="13"/>
  <c r="B21" i="13"/>
  <c r="B20" i="13"/>
  <c r="B19" i="13"/>
  <c r="B18" i="13"/>
  <c r="B17" i="13"/>
  <c r="D27" i="7"/>
  <c r="D21" i="7"/>
  <c r="C21" i="7"/>
  <c r="D20" i="7"/>
  <c r="D19" i="7"/>
  <c r="D18" i="7"/>
  <c r="D17" i="7"/>
  <c r="C27" i="7"/>
  <c r="C20" i="7"/>
  <c r="C19" i="7"/>
  <c r="C18" i="7"/>
  <c r="C17" i="7"/>
  <c r="I75" i="12"/>
  <c r="I74" i="12"/>
  <c r="D69" i="12"/>
  <c r="P66" i="12" s="1"/>
  <c r="P56" i="12"/>
  <c r="H63" i="12" s="1"/>
  <c r="D23" i="7" s="1"/>
  <c r="O56" i="12"/>
  <c r="H66" i="12" s="1"/>
  <c r="P65" i="12" s="1"/>
  <c r="N56" i="12"/>
  <c r="D13" i="7" s="1"/>
  <c r="M56" i="12"/>
  <c r="D12" i="7" s="1"/>
  <c r="H56" i="12"/>
  <c r="L64" i="12" s="1"/>
  <c r="L55" i="12"/>
  <c r="J55" i="12"/>
  <c r="G55" i="12"/>
  <c r="L54" i="12"/>
  <c r="J54" i="12"/>
  <c r="G54" i="12"/>
  <c r="L53" i="12"/>
  <c r="J53" i="12"/>
  <c r="G53" i="12"/>
  <c r="L52" i="12"/>
  <c r="J52" i="12"/>
  <c r="G52" i="12"/>
  <c r="L51" i="12"/>
  <c r="J51" i="12"/>
  <c r="G51" i="12"/>
  <c r="L50" i="12"/>
  <c r="J50" i="12"/>
  <c r="G50" i="12"/>
  <c r="L49" i="12"/>
  <c r="J49" i="12"/>
  <c r="G49" i="12"/>
  <c r="L48" i="12"/>
  <c r="J48" i="12"/>
  <c r="G48" i="12"/>
  <c r="L47" i="12"/>
  <c r="J47" i="12"/>
  <c r="G47" i="12"/>
  <c r="L46" i="12"/>
  <c r="J46" i="12"/>
  <c r="G46" i="12"/>
  <c r="L45" i="12"/>
  <c r="J45" i="12"/>
  <c r="G45" i="12"/>
  <c r="L44" i="12"/>
  <c r="J44" i="12"/>
  <c r="G44" i="12"/>
  <c r="L43" i="12"/>
  <c r="J43" i="12"/>
  <c r="G43" i="12"/>
  <c r="L42" i="12"/>
  <c r="J42" i="12"/>
  <c r="G42" i="12"/>
  <c r="L41" i="12"/>
  <c r="J41" i="12"/>
  <c r="G41" i="12"/>
  <c r="L40" i="12"/>
  <c r="J40" i="12"/>
  <c r="G40" i="12"/>
  <c r="L39" i="12"/>
  <c r="J39" i="12"/>
  <c r="G39" i="12"/>
  <c r="L38" i="12"/>
  <c r="J38" i="12"/>
  <c r="G38" i="12"/>
  <c r="L37" i="12"/>
  <c r="J37" i="12"/>
  <c r="G37" i="12"/>
  <c r="L36" i="12"/>
  <c r="J36" i="12"/>
  <c r="G36" i="12"/>
  <c r="L35" i="12"/>
  <c r="J35" i="12"/>
  <c r="G35" i="12"/>
  <c r="L34" i="12"/>
  <c r="J34" i="12"/>
  <c r="G34" i="12"/>
  <c r="L33" i="12"/>
  <c r="J33" i="12"/>
  <c r="G33" i="12"/>
  <c r="L32" i="12"/>
  <c r="J32" i="12"/>
  <c r="G32" i="12"/>
  <c r="L31" i="12"/>
  <c r="J31" i="12"/>
  <c r="G31" i="12"/>
  <c r="L30" i="12"/>
  <c r="J30" i="12"/>
  <c r="G30" i="12"/>
  <c r="L29" i="12"/>
  <c r="J29" i="12"/>
  <c r="G29" i="12"/>
  <c r="L28" i="12"/>
  <c r="J28" i="12"/>
  <c r="G28" i="12"/>
  <c r="L27" i="12"/>
  <c r="J27" i="12"/>
  <c r="G27" i="12"/>
  <c r="L26" i="12"/>
  <c r="J26" i="12"/>
  <c r="G26" i="12"/>
  <c r="L25" i="12"/>
  <c r="J25" i="12"/>
  <c r="G25" i="12"/>
  <c r="L24" i="12"/>
  <c r="J24" i="12"/>
  <c r="G24" i="12"/>
  <c r="L23" i="12"/>
  <c r="J23" i="12"/>
  <c r="G23" i="12"/>
  <c r="L22" i="12"/>
  <c r="J22" i="12"/>
  <c r="G22" i="12"/>
  <c r="L21" i="12"/>
  <c r="J21" i="12"/>
  <c r="G21" i="12"/>
  <c r="L20" i="12"/>
  <c r="J20" i="12"/>
  <c r="G20" i="12"/>
  <c r="L19" i="12"/>
  <c r="J19" i="12"/>
  <c r="G19" i="12"/>
  <c r="L18" i="12"/>
  <c r="J18" i="12"/>
  <c r="G18" i="12"/>
  <c r="L17" i="12"/>
  <c r="J17" i="12"/>
  <c r="G17" i="12"/>
  <c r="L16" i="12"/>
  <c r="J16" i="12"/>
  <c r="G16" i="12"/>
  <c r="L15" i="12"/>
  <c r="J15" i="12"/>
  <c r="G15" i="12"/>
  <c r="L14" i="12"/>
  <c r="J14" i="12"/>
  <c r="G14" i="12"/>
  <c r="L13" i="12"/>
  <c r="J13" i="12"/>
  <c r="G13" i="12"/>
  <c r="L12" i="12"/>
  <c r="J12" i="12"/>
  <c r="G12" i="12"/>
  <c r="L11" i="12"/>
  <c r="J11" i="12"/>
  <c r="G11" i="12"/>
  <c r="L10" i="12"/>
  <c r="J10" i="12"/>
  <c r="P8" i="12"/>
  <c r="O8" i="12"/>
  <c r="N8" i="12"/>
  <c r="M8" i="12"/>
  <c r="H8" i="12"/>
  <c r="B8" i="12"/>
  <c r="O4" i="12"/>
  <c r="J4" i="12"/>
  <c r="O3" i="12"/>
  <c r="I75" i="11"/>
  <c r="I74" i="11"/>
  <c r="D69" i="11"/>
  <c r="P66" i="11" s="1"/>
  <c r="P56" i="11"/>
  <c r="H63" i="11" s="1"/>
  <c r="O56" i="11"/>
  <c r="H66" i="11" s="1"/>
  <c r="P65" i="11" s="1"/>
  <c r="N56" i="11"/>
  <c r="L67" i="11" s="1"/>
  <c r="M56" i="11"/>
  <c r="L68" i="11" s="1"/>
  <c r="H56" i="11"/>
  <c r="L64" i="11" s="1"/>
  <c r="L55" i="11"/>
  <c r="J55" i="11"/>
  <c r="G55" i="11"/>
  <c r="L54" i="11"/>
  <c r="J54" i="11"/>
  <c r="G54" i="11"/>
  <c r="L53" i="11"/>
  <c r="J53" i="11"/>
  <c r="G53" i="11"/>
  <c r="L52" i="11"/>
  <c r="J52" i="11"/>
  <c r="G52" i="11"/>
  <c r="L51" i="11"/>
  <c r="J51" i="11"/>
  <c r="G51" i="11"/>
  <c r="L50" i="11"/>
  <c r="J50" i="11"/>
  <c r="G50" i="11"/>
  <c r="L49" i="11"/>
  <c r="J49" i="11"/>
  <c r="G49" i="11"/>
  <c r="L48" i="11"/>
  <c r="J48" i="11"/>
  <c r="G48" i="11"/>
  <c r="L47" i="11"/>
  <c r="J47" i="11"/>
  <c r="G47" i="11"/>
  <c r="L46" i="11"/>
  <c r="J46" i="11"/>
  <c r="G46" i="11"/>
  <c r="L45" i="11"/>
  <c r="J45" i="11"/>
  <c r="G45" i="11"/>
  <c r="L44" i="11"/>
  <c r="J44" i="11"/>
  <c r="G44" i="11"/>
  <c r="L43" i="11"/>
  <c r="J43" i="11"/>
  <c r="G43" i="11"/>
  <c r="L42" i="11"/>
  <c r="J42" i="11"/>
  <c r="G42" i="11"/>
  <c r="L41" i="11"/>
  <c r="J41" i="11"/>
  <c r="G41" i="11"/>
  <c r="L40" i="11"/>
  <c r="J40" i="11"/>
  <c r="G40" i="11"/>
  <c r="L39" i="11"/>
  <c r="J39" i="11"/>
  <c r="G39" i="11"/>
  <c r="L38" i="11"/>
  <c r="J38" i="11"/>
  <c r="G38" i="11"/>
  <c r="L37" i="11"/>
  <c r="J37" i="11"/>
  <c r="G37" i="11"/>
  <c r="L36" i="11"/>
  <c r="J36" i="11"/>
  <c r="G36" i="11"/>
  <c r="L35" i="11"/>
  <c r="J35" i="11"/>
  <c r="G35" i="11"/>
  <c r="L34" i="11"/>
  <c r="J34" i="11"/>
  <c r="G34" i="11"/>
  <c r="L33" i="11"/>
  <c r="J33" i="11"/>
  <c r="G33" i="11"/>
  <c r="L32" i="11"/>
  <c r="J32" i="11"/>
  <c r="G32" i="11"/>
  <c r="L31" i="11"/>
  <c r="J31" i="11"/>
  <c r="G31" i="11"/>
  <c r="L30" i="11"/>
  <c r="J30" i="11"/>
  <c r="G30" i="11"/>
  <c r="L29" i="11"/>
  <c r="J29" i="11"/>
  <c r="G29" i="11"/>
  <c r="L28" i="11"/>
  <c r="J28" i="11"/>
  <c r="G28" i="11"/>
  <c r="L27" i="11"/>
  <c r="J27" i="11"/>
  <c r="G27" i="11"/>
  <c r="L26" i="11"/>
  <c r="J26" i="11"/>
  <c r="G26" i="11"/>
  <c r="L25" i="11"/>
  <c r="J25" i="11"/>
  <c r="G25" i="11"/>
  <c r="L24" i="11"/>
  <c r="J24" i="11"/>
  <c r="G24" i="11"/>
  <c r="L23" i="11"/>
  <c r="J23" i="11"/>
  <c r="G23" i="11"/>
  <c r="L22" i="11"/>
  <c r="J22" i="11"/>
  <c r="G22" i="11"/>
  <c r="L21" i="11"/>
  <c r="J21" i="11"/>
  <c r="G21" i="11"/>
  <c r="L20" i="11"/>
  <c r="J20" i="11"/>
  <c r="G20" i="11"/>
  <c r="L19" i="11"/>
  <c r="J19" i="11"/>
  <c r="G19" i="11"/>
  <c r="L18" i="11"/>
  <c r="J18" i="11"/>
  <c r="G18" i="11"/>
  <c r="L17" i="11"/>
  <c r="J17" i="11"/>
  <c r="G17" i="11"/>
  <c r="L16" i="11"/>
  <c r="J16" i="11"/>
  <c r="G16" i="11"/>
  <c r="L15" i="11"/>
  <c r="J15" i="11"/>
  <c r="G15" i="11"/>
  <c r="L14" i="11"/>
  <c r="J14" i="11"/>
  <c r="G14" i="11"/>
  <c r="L13" i="11"/>
  <c r="J13" i="11"/>
  <c r="G13" i="11"/>
  <c r="L12" i="11"/>
  <c r="J12" i="11"/>
  <c r="G12" i="11"/>
  <c r="L11" i="11"/>
  <c r="J11" i="11"/>
  <c r="G11" i="11"/>
  <c r="L10" i="11"/>
  <c r="J10" i="11"/>
  <c r="G10" i="11"/>
  <c r="P8" i="11"/>
  <c r="O8" i="11"/>
  <c r="N8" i="11"/>
  <c r="M8" i="11"/>
  <c r="H8" i="11"/>
  <c r="B8" i="11"/>
  <c r="O4" i="11"/>
  <c r="J4" i="11"/>
  <c r="O3" i="11"/>
  <c r="L56" i="12" l="1"/>
  <c r="L66" i="12" s="1"/>
  <c r="L56" i="11"/>
  <c r="L66" i="11" s="1"/>
  <c r="J56" i="11"/>
  <c r="L65" i="11" s="1"/>
  <c r="G56" i="12"/>
  <c r="D22" i="7"/>
  <c r="L67" i="12"/>
  <c r="L68" i="12"/>
  <c r="J56" i="12"/>
  <c r="D11" i="7"/>
  <c r="P67" i="11"/>
  <c r="C23" i="7"/>
  <c r="C22" i="7"/>
  <c r="C13" i="7"/>
  <c r="C12" i="7"/>
  <c r="J8" i="11"/>
  <c r="C11" i="7"/>
  <c r="G56" i="11"/>
  <c r="J8" i="12"/>
  <c r="L8" i="12"/>
  <c r="P67" i="12"/>
  <c r="L8" i="11"/>
  <c r="F14" i="10"/>
  <c r="F15" i="10"/>
  <c r="F16" i="10"/>
  <c r="F13" i="10"/>
  <c r="D14" i="10"/>
  <c r="D15" i="10"/>
  <c r="D16" i="10"/>
  <c r="D13" i="10"/>
  <c r="P69" i="11" l="1"/>
  <c r="C26" i="7" s="1"/>
  <c r="G8" i="12"/>
  <c r="P69" i="12"/>
  <c r="D26" i="7" s="1"/>
  <c r="C14" i="7"/>
  <c r="L69" i="11"/>
  <c r="P64" i="11" s="1"/>
  <c r="P68" i="11" s="1"/>
  <c r="O6" i="11" s="1"/>
  <c r="O5" i="11" s="1"/>
  <c r="C15" i="7"/>
  <c r="D15" i="7"/>
  <c r="L65" i="12"/>
  <c r="L69" i="12" s="1"/>
  <c r="P64" i="12" s="1"/>
  <c r="P68" i="12" s="1"/>
  <c r="O6" i="12" s="1"/>
  <c r="O5" i="12" s="1"/>
  <c r="D14" i="7"/>
  <c r="G8" i="11"/>
  <c r="J10" i="3"/>
  <c r="J4" i="3"/>
  <c r="L10" i="3"/>
  <c r="B27" i="7"/>
  <c r="B21" i="7"/>
  <c r="B20" i="7"/>
  <c r="B19" i="7"/>
  <c r="B18" i="7"/>
  <c r="B17" i="7"/>
  <c r="B26" i="4"/>
  <c r="B20" i="4"/>
  <c r="B19" i="4"/>
  <c r="B18" i="4"/>
  <c r="B17" i="4"/>
  <c r="B16" i="4"/>
  <c r="H56"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B10" i="4" l="1"/>
  <c r="B11" i="7"/>
  <c r="G56" i="3"/>
  <c r="G8" i="3" l="1"/>
  <c r="H16" i="10"/>
  <c r="I16" i="10" s="1"/>
  <c r="H15" i="10"/>
  <c r="H14" i="10"/>
  <c r="H13" i="10"/>
  <c r="I13" i="10" s="1"/>
  <c r="D38" i="9"/>
  <c r="D37" i="9"/>
  <c r="D36" i="9"/>
  <c r="D35" i="9"/>
  <c r="D34" i="9"/>
  <c r="D33" i="9"/>
  <c r="D32" i="9"/>
  <c r="E32" i="9" s="1"/>
  <c r="D31" i="9"/>
  <c r="E31" i="9" s="1"/>
  <c r="D30" i="9"/>
  <c r="E30" i="9" s="1"/>
  <c r="D29" i="9"/>
  <c r="E29" i="9" s="1"/>
  <c r="D28" i="9"/>
  <c r="E28" i="9" s="1"/>
  <c r="D27" i="9"/>
  <c r="E27" i="9" s="1"/>
  <c r="D26" i="9"/>
  <c r="E26" i="9" s="1"/>
  <c r="D25" i="9"/>
  <c r="E25" i="9" s="1"/>
  <c r="D24" i="9"/>
  <c r="E24" i="9" s="1"/>
  <c r="D23" i="9"/>
  <c r="E23" i="9" s="1"/>
  <c r="G14" i="8" l="1"/>
  <c r="G16" i="8"/>
  <c r="H36" i="9"/>
  <c r="E36" i="9"/>
  <c r="E38" i="9"/>
  <c r="H38" i="9"/>
  <c r="H35" i="9"/>
  <c r="E35" i="9"/>
  <c r="G43" i="8"/>
  <c r="G47" i="8"/>
  <c r="G44" i="8"/>
  <c r="G54" i="8"/>
  <c r="G55" i="8"/>
  <c r="G45" i="8"/>
  <c r="G46" i="8"/>
  <c r="G49" i="8"/>
  <c r="G42" i="8"/>
  <c r="G50" i="8"/>
  <c r="G48" i="8"/>
  <c r="H37" i="9"/>
  <c r="E37" i="9"/>
  <c r="E33" i="9"/>
  <c r="H33" i="9"/>
  <c r="H34" i="9"/>
  <c r="E34" i="9"/>
  <c r="I14" i="10"/>
  <c r="I15" i="10"/>
  <c r="H17" i="10"/>
  <c r="I75" i="8"/>
  <c r="I74" i="8"/>
  <c r="D69" i="8"/>
  <c r="P66" i="8"/>
  <c r="P56" i="8"/>
  <c r="H63" i="8" s="1"/>
  <c r="O56" i="8"/>
  <c r="M56" i="8"/>
  <c r="H56" i="8"/>
  <c r="N55" i="8"/>
  <c r="K55" i="8"/>
  <c r="L55" i="8" s="1"/>
  <c r="J55" i="8"/>
  <c r="N54" i="8"/>
  <c r="K54" i="8"/>
  <c r="L54" i="8" s="1"/>
  <c r="J54" i="8"/>
  <c r="N53" i="8"/>
  <c r="L53" i="8"/>
  <c r="K53" i="8"/>
  <c r="J53" i="8"/>
  <c r="N52" i="8"/>
  <c r="K52" i="8"/>
  <c r="L52" i="8" s="1"/>
  <c r="J52" i="8"/>
  <c r="N51" i="8"/>
  <c r="K51" i="8"/>
  <c r="L51" i="8" s="1"/>
  <c r="J51" i="8"/>
  <c r="N50" i="8"/>
  <c r="K50" i="8"/>
  <c r="L50" i="8" s="1"/>
  <c r="J50" i="8"/>
  <c r="N49" i="8"/>
  <c r="K49" i="8"/>
  <c r="L49" i="8" s="1"/>
  <c r="J49" i="8"/>
  <c r="N48" i="8"/>
  <c r="K48" i="8"/>
  <c r="L48" i="8" s="1"/>
  <c r="J48" i="8"/>
  <c r="N47" i="8"/>
  <c r="K47" i="8"/>
  <c r="L47" i="8" s="1"/>
  <c r="J47" i="8"/>
  <c r="N46" i="8"/>
  <c r="K46" i="8"/>
  <c r="L46" i="8" s="1"/>
  <c r="J46" i="8"/>
  <c r="N45" i="8"/>
  <c r="L45" i="8"/>
  <c r="K45" i="8"/>
  <c r="J45" i="8"/>
  <c r="N44" i="8"/>
  <c r="K44" i="8"/>
  <c r="L44" i="8" s="1"/>
  <c r="J44" i="8"/>
  <c r="N43" i="8"/>
  <c r="K43" i="8"/>
  <c r="L43" i="8" s="1"/>
  <c r="J43" i="8"/>
  <c r="N42" i="8"/>
  <c r="K42" i="8"/>
  <c r="L42" i="8" s="1"/>
  <c r="J42" i="8"/>
  <c r="N41" i="8"/>
  <c r="K41" i="8"/>
  <c r="L41" i="8" s="1"/>
  <c r="J41" i="8"/>
  <c r="N40" i="8"/>
  <c r="K40" i="8"/>
  <c r="L40" i="8" s="1"/>
  <c r="J40" i="8"/>
  <c r="N39" i="8"/>
  <c r="K39" i="8"/>
  <c r="L39" i="8" s="1"/>
  <c r="J39" i="8"/>
  <c r="N38" i="8"/>
  <c r="K38" i="8"/>
  <c r="L38" i="8" s="1"/>
  <c r="J38" i="8"/>
  <c r="N37" i="8"/>
  <c r="K37" i="8"/>
  <c r="L37" i="8" s="1"/>
  <c r="J37" i="8"/>
  <c r="N36" i="8"/>
  <c r="K36" i="8"/>
  <c r="L36" i="8" s="1"/>
  <c r="J36" i="8"/>
  <c r="N35" i="8"/>
  <c r="K35" i="8"/>
  <c r="L35" i="8" s="1"/>
  <c r="J35" i="8"/>
  <c r="N34" i="8"/>
  <c r="K34" i="8"/>
  <c r="L34" i="8" s="1"/>
  <c r="J34" i="8"/>
  <c r="N33" i="8"/>
  <c r="K33" i="8"/>
  <c r="L33" i="8" s="1"/>
  <c r="J33" i="8"/>
  <c r="N32" i="8"/>
  <c r="K32" i="8"/>
  <c r="L32" i="8" s="1"/>
  <c r="J32" i="8"/>
  <c r="N31" i="8"/>
  <c r="K31" i="8"/>
  <c r="L31" i="8" s="1"/>
  <c r="J31" i="8"/>
  <c r="N30" i="8"/>
  <c r="K30" i="8"/>
  <c r="L30" i="8" s="1"/>
  <c r="J30" i="8"/>
  <c r="N29" i="8"/>
  <c r="K29" i="8"/>
  <c r="L29" i="8" s="1"/>
  <c r="J29" i="8"/>
  <c r="N28" i="8"/>
  <c r="K28" i="8"/>
  <c r="L28" i="8" s="1"/>
  <c r="J28" i="8"/>
  <c r="N27" i="8"/>
  <c r="K27" i="8"/>
  <c r="L27" i="8" s="1"/>
  <c r="J27" i="8"/>
  <c r="N26" i="8"/>
  <c r="K26" i="8"/>
  <c r="L26" i="8" s="1"/>
  <c r="J26" i="8"/>
  <c r="N25" i="8"/>
  <c r="K25" i="8"/>
  <c r="L25" i="8" s="1"/>
  <c r="J25" i="8"/>
  <c r="N24" i="8"/>
  <c r="K24" i="8"/>
  <c r="L24" i="8" s="1"/>
  <c r="J24" i="8"/>
  <c r="N23" i="8"/>
  <c r="K23" i="8"/>
  <c r="L23" i="8" s="1"/>
  <c r="J23" i="8"/>
  <c r="N22" i="8"/>
  <c r="K22" i="8"/>
  <c r="L22" i="8" s="1"/>
  <c r="J22" i="8"/>
  <c r="N21" i="8"/>
  <c r="K21" i="8"/>
  <c r="L21" i="8" s="1"/>
  <c r="J21" i="8"/>
  <c r="N20" i="8"/>
  <c r="K20" i="8"/>
  <c r="L20" i="8" s="1"/>
  <c r="J20" i="8"/>
  <c r="N19" i="8"/>
  <c r="K19" i="8"/>
  <c r="L19" i="8" s="1"/>
  <c r="J19" i="8"/>
  <c r="N18" i="8"/>
  <c r="K18" i="8"/>
  <c r="L18" i="8" s="1"/>
  <c r="J18" i="8"/>
  <c r="N17" i="8"/>
  <c r="K17" i="8"/>
  <c r="L17" i="8" s="1"/>
  <c r="J17" i="8"/>
  <c r="N16" i="8"/>
  <c r="K16" i="8"/>
  <c r="L16" i="8" s="1"/>
  <c r="J16" i="8"/>
  <c r="N15" i="8"/>
  <c r="K15" i="8"/>
  <c r="L15" i="8" s="1"/>
  <c r="J15" i="8"/>
  <c r="N14" i="8"/>
  <c r="K14" i="8"/>
  <c r="L14" i="8" s="1"/>
  <c r="J14" i="8"/>
  <c r="N13" i="8"/>
  <c r="K13" i="8"/>
  <c r="L13" i="8" s="1"/>
  <c r="J13" i="8"/>
  <c r="N12" i="8"/>
  <c r="K12" i="8"/>
  <c r="L12" i="8" s="1"/>
  <c r="J12" i="8"/>
  <c r="N11" i="8"/>
  <c r="K11" i="8"/>
  <c r="L11" i="8" s="1"/>
  <c r="J11" i="8"/>
  <c r="N10" i="8"/>
  <c r="L10" i="8"/>
  <c r="J10" i="8"/>
  <c r="P8" i="8"/>
  <c r="O8" i="8"/>
  <c r="M8" i="8"/>
  <c r="H8" i="8"/>
  <c r="B8" i="8"/>
  <c r="O4" i="8"/>
  <c r="J4" i="8"/>
  <c r="O3" i="8"/>
  <c r="I75" i="3"/>
  <c r="I74" i="3"/>
  <c r="D69" i="3"/>
  <c r="P66" i="3" s="1"/>
  <c r="L64" i="3"/>
  <c r="P56" i="3"/>
  <c r="O56" i="3"/>
  <c r="H66" i="3" s="1"/>
  <c r="B22" i="7" s="1"/>
  <c r="N56" i="3"/>
  <c r="B13" i="7" s="1"/>
  <c r="M56" i="3"/>
  <c r="L55" i="3"/>
  <c r="J55" i="3"/>
  <c r="L54" i="3"/>
  <c r="J54" i="3"/>
  <c r="L53" i="3"/>
  <c r="J53" i="3"/>
  <c r="L52" i="3"/>
  <c r="J52" i="3"/>
  <c r="L51" i="3"/>
  <c r="J51" i="3"/>
  <c r="L50" i="3"/>
  <c r="J50" i="3"/>
  <c r="L49" i="3"/>
  <c r="J49" i="3"/>
  <c r="L48" i="3"/>
  <c r="J48" i="3"/>
  <c r="L47" i="3"/>
  <c r="J47" i="3"/>
  <c r="L46" i="3"/>
  <c r="J46" i="3"/>
  <c r="L45" i="3"/>
  <c r="J45" i="3"/>
  <c r="L44" i="3"/>
  <c r="J44" i="3"/>
  <c r="L43" i="3"/>
  <c r="J43" i="3"/>
  <c r="L42" i="3"/>
  <c r="J42" i="3"/>
  <c r="L41" i="3"/>
  <c r="J41" i="3"/>
  <c r="L40" i="3"/>
  <c r="J40" i="3"/>
  <c r="L39" i="3"/>
  <c r="J39" i="3"/>
  <c r="L38" i="3"/>
  <c r="J38" i="3"/>
  <c r="L37" i="3"/>
  <c r="J37" i="3"/>
  <c r="L36" i="3"/>
  <c r="J36" i="3"/>
  <c r="L35" i="3"/>
  <c r="J35" i="3"/>
  <c r="L34" i="3"/>
  <c r="J34" i="3"/>
  <c r="L33" i="3"/>
  <c r="J33" i="3"/>
  <c r="L32" i="3"/>
  <c r="J32" i="3"/>
  <c r="L31" i="3"/>
  <c r="J31" i="3"/>
  <c r="L30" i="3"/>
  <c r="J30" i="3"/>
  <c r="L29" i="3"/>
  <c r="J29" i="3"/>
  <c r="L28" i="3"/>
  <c r="J28" i="3"/>
  <c r="L27" i="3"/>
  <c r="J27" i="3"/>
  <c r="L26" i="3"/>
  <c r="J26" i="3"/>
  <c r="L25" i="3"/>
  <c r="J25" i="3"/>
  <c r="L24" i="3"/>
  <c r="J24" i="3"/>
  <c r="L23" i="3"/>
  <c r="J23" i="3"/>
  <c r="L22" i="3"/>
  <c r="J22" i="3"/>
  <c r="L21" i="3"/>
  <c r="J21" i="3"/>
  <c r="L20" i="3"/>
  <c r="J20" i="3"/>
  <c r="L19" i="3"/>
  <c r="J19" i="3"/>
  <c r="L18" i="3"/>
  <c r="J18" i="3"/>
  <c r="L17" i="3"/>
  <c r="J17" i="3"/>
  <c r="L16" i="3"/>
  <c r="J16" i="3"/>
  <c r="L15" i="3"/>
  <c r="J15" i="3"/>
  <c r="L14" i="3"/>
  <c r="J14" i="3"/>
  <c r="L13" i="3"/>
  <c r="J13" i="3"/>
  <c r="L12" i="3"/>
  <c r="J12" i="3"/>
  <c r="L11" i="3"/>
  <c r="J11" i="3"/>
  <c r="P8" i="3"/>
  <c r="O8" i="3"/>
  <c r="N8" i="3"/>
  <c r="M8" i="3"/>
  <c r="H8" i="3"/>
  <c r="B8" i="3"/>
  <c r="O4" i="3"/>
  <c r="O3" i="3"/>
  <c r="P69" i="3" s="1"/>
  <c r="B25" i="4" s="1"/>
  <c r="B5" i="4" l="1"/>
  <c r="B6" i="7"/>
  <c r="G12" i="8"/>
  <c r="G15" i="8"/>
  <c r="I37" i="9"/>
  <c r="G17" i="8"/>
  <c r="G18" i="8"/>
  <c r="I38" i="9"/>
  <c r="G40" i="8"/>
  <c r="G41" i="8"/>
  <c r="I36" i="9"/>
  <c r="G11" i="8"/>
  <c r="G19" i="8"/>
  <c r="I35" i="9"/>
  <c r="G35" i="8"/>
  <c r="G51" i="8"/>
  <c r="G38" i="8"/>
  <c r="G32" i="8"/>
  <c r="G36" i="8"/>
  <c r="G52" i="8"/>
  <c r="G31" i="8"/>
  <c r="G37" i="8"/>
  <c r="G53" i="8"/>
  <c r="G39" i="8"/>
  <c r="G33" i="8"/>
  <c r="G34" i="8"/>
  <c r="G10" i="8"/>
  <c r="G27" i="8"/>
  <c r="G23" i="8"/>
  <c r="G20" i="8"/>
  <c r="G28" i="8"/>
  <c r="G22" i="8"/>
  <c r="G13" i="8"/>
  <c r="G21" i="8"/>
  <c r="G29" i="8"/>
  <c r="G30" i="8"/>
  <c r="G24" i="8"/>
  <c r="G25" i="8"/>
  <c r="G26" i="8"/>
  <c r="I34" i="9"/>
  <c r="L68" i="8"/>
  <c r="B12" i="13"/>
  <c r="H66" i="8"/>
  <c r="P65" i="8" s="1"/>
  <c r="B22" i="13"/>
  <c r="L64" i="8"/>
  <c r="B11" i="13"/>
  <c r="P67" i="8"/>
  <c r="B23" i="13"/>
  <c r="N8" i="8"/>
  <c r="J8" i="8"/>
  <c r="J56" i="8"/>
  <c r="N56" i="8"/>
  <c r="J56" i="3"/>
  <c r="B14" i="7" s="1"/>
  <c r="L8" i="3"/>
  <c r="B22" i="4"/>
  <c r="B23" i="7"/>
  <c r="B24" i="7" s="1"/>
  <c r="B11" i="4"/>
  <c r="B12" i="7"/>
  <c r="P65" i="3"/>
  <c r="B21" i="4"/>
  <c r="L67" i="3"/>
  <c r="B12" i="4"/>
  <c r="L68" i="3"/>
  <c r="L8" i="8"/>
  <c r="L56" i="8"/>
  <c r="P67" i="3"/>
  <c r="J8" i="3"/>
  <c r="L56" i="3"/>
  <c r="B15" i="7" s="1"/>
  <c r="B24" i="13" l="1"/>
  <c r="L67" i="8"/>
  <c r="L69" i="8" s="1"/>
  <c r="P64" i="8" s="1"/>
  <c r="P68" i="8" s="1"/>
  <c r="O6" i="8" s="1"/>
  <c r="O5" i="8" s="1"/>
  <c r="B13" i="13"/>
  <c r="L66" i="8"/>
  <c r="B15" i="13"/>
  <c r="L65" i="8"/>
  <c r="B14" i="13"/>
  <c r="C24" i="7"/>
  <c r="D24" i="7"/>
  <c r="B23" i="4"/>
  <c r="B13" i="4"/>
  <c r="L65" i="3"/>
  <c r="B16" i="7"/>
  <c r="B25" i="7" s="1"/>
  <c r="L66" i="3"/>
  <c r="B14" i="4"/>
  <c r="G56" i="8"/>
  <c r="G8" i="8"/>
  <c r="B16" i="13" l="1"/>
  <c r="B25" i="13" s="1"/>
  <c r="B26" i="7"/>
  <c r="D16" i="7"/>
  <c r="D25" i="7" s="1"/>
  <c r="C16" i="7"/>
  <c r="C25" i="7" s="1"/>
  <c r="B15" i="4"/>
  <c r="B24" i="4" s="1"/>
  <c r="L69" i="3"/>
  <c r="P64" i="3" s="1"/>
  <c r="P68" i="3" s="1"/>
  <c r="O6" i="3" s="1"/>
  <c r="O5" i="3" s="1"/>
</calcChain>
</file>

<file path=xl/sharedStrings.xml><?xml version="1.0" encoding="utf-8"?>
<sst xmlns="http://schemas.openxmlformats.org/spreadsheetml/2006/main" count="825" uniqueCount="332">
  <si>
    <t xml:space="preserve"> </t>
  </si>
  <si>
    <t xml:space="preserve"> Field Name and Definitions/Data Entry Instructions </t>
  </si>
  <si>
    <t>Field Name and Definitions/Data Entry Instructions</t>
  </si>
  <si>
    <t>Please check for correct spelling on all entries</t>
  </si>
  <si>
    <t>Field Name</t>
  </si>
  <si>
    <t>Definition</t>
  </si>
  <si>
    <t xml:space="preserve">Agency / Staff Office </t>
  </si>
  <si>
    <t xml:space="preserve">List your agency or staff office name. OPTIONAL: Add the specific program area name </t>
  </si>
  <si>
    <t>Name of Event</t>
  </si>
  <si>
    <t>Formal Event Name as it will appear in AgCMS and on the Annual Plan (including acronym)</t>
  </si>
  <si>
    <t>Location of Event</t>
  </si>
  <si>
    <t>Start Date</t>
  </si>
  <si>
    <t>Formal Event Start Date, not attending or travel dates</t>
  </si>
  <si>
    <t>End Date</t>
  </si>
  <si>
    <t>Formal Event End Date, not attending or travel dates</t>
  </si>
  <si>
    <t>Conference Location Per Diem</t>
  </si>
  <si>
    <t>Lodging</t>
  </si>
  <si>
    <t>Utilize the GSA Per Diem website to obtain information</t>
  </si>
  <si>
    <r>
      <t>M&amp;IE</t>
    </r>
    <r>
      <rPr>
        <sz val="14"/>
        <rFont val="Times New Roman"/>
        <family val="1"/>
      </rPr>
      <t xml:space="preserve"> (Domestic &amp; Foreign)</t>
    </r>
  </si>
  <si>
    <t>Total</t>
  </si>
  <si>
    <r>
      <t xml:space="preserve">Auto-calculated. </t>
    </r>
    <r>
      <rPr>
        <sz val="14"/>
        <rFont val="Times New Roman"/>
        <family val="1"/>
      </rPr>
      <t>Lodging plus M&amp;IE</t>
    </r>
  </si>
  <si>
    <t>Cost Per Day/Event</t>
  </si>
  <si>
    <t>Number of Event Days</t>
  </si>
  <si>
    <r>
      <t>Auto-calculated.</t>
    </r>
    <r>
      <rPr>
        <sz val="14"/>
        <rFont val="Times New Roman"/>
        <family val="1"/>
      </rPr>
      <t xml:space="preserve"> End date subtracted from Start Date</t>
    </r>
  </si>
  <si>
    <t>Number of Attendees</t>
  </si>
  <si>
    <r>
      <t xml:space="preserve">Auto-calculated. </t>
    </r>
    <r>
      <rPr>
        <sz val="14"/>
        <rFont val="Times New Roman"/>
        <family val="1"/>
      </rPr>
      <t>Formula is "=COUNTA(B10:B#)" Input last entry #</t>
    </r>
  </si>
  <si>
    <t>Cost Per Attendee Per Day</t>
  </si>
  <si>
    <r>
      <t xml:space="preserve">Auto-calculated. </t>
    </r>
    <r>
      <rPr>
        <sz val="14"/>
        <rFont val="Times New Roman"/>
        <family val="1"/>
      </rPr>
      <t>Event Cost Per Attendee divided by Number of Event Days</t>
    </r>
  </si>
  <si>
    <t xml:space="preserve">Event Cost Per Attendee  </t>
  </si>
  <si>
    <r>
      <t xml:space="preserve">Auto-calculated. </t>
    </r>
    <r>
      <rPr>
        <sz val="14"/>
        <rFont val="Times New Roman"/>
        <family val="1"/>
      </rPr>
      <t>Estimated Cost w/o Salary divided by Number of Attendees</t>
    </r>
  </si>
  <si>
    <t>Expense Threshold Note</t>
  </si>
  <si>
    <t xml:space="preserve">If either item #11 or #12 exceed the listed thresholds ($600 / $3,000), a justification is required </t>
  </si>
  <si>
    <t>Attendee Information</t>
  </si>
  <si>
    <t>Attendee Name</t>
  </si>
  <si>
    <t>Name of person Attending Event (Last Name, First Name)</t>
  </si>
  <si>
    <t>Attendee Duty Station</t>
  </si>
  <si>
    <t>Official Duty Station City and State</t>
  </si>
  <si>
    <t>Attendee Job Title</t>
  </si>
  <si>
    <t>Attendee's job title</t>
  </si>
  <si>
    <t>Role At Event</t>
  </si>
  <si>
    <t xml:space="preserve">Select the role from drop down list </t>
  </si>
  <si>
    <t>Attendee GS Grade</t>
  </si>
  <si>
    <t>Select the grade from the drop down list</t>
  </si>
  <si>
    <t>Salary &amp; Benefits</t>
  </si>
  <si>
    <r>
      <rPr>
        <i/>
        <sz val="14"/>
        <rFont val="Times New Roman"/>
        <family val="1"/>
      </rPr>
      <t>Auto-calculated.</t>
    </r>
    <r>
      <rPr>
        <sz val="14"/>
        <rFont val="Times New Roman"/>
        <family val="1"/>
      </rPr>
      <t xml:space="preserve"> Based on average daily salary plus benefits (at Step 5), multiplied by number of event days. </t>
    </r>
  </si>
  <si>
    <t>Airfare Total</t>
  </si>
  <si>
    <r>
      <t>Use city-pair fares from (https://cpsearch.fas.gsa.gov/cpsearch/search.do) to calculate government fares.  NOTE: While here obtain baggage fee information to put under '</t>
    </r>
    <r>
      <rPr>
        <i/>
        <sz val="14"/>
        <rFont val="Times New Roman"/>
        <family val="1"/>
      </rPr>
      <t>Miscellaneous Travel Expenses</t>
    </r>
    <r>
      <rPr>
        <sz val="14"/>
        <rFont val="Times New Roman"/>
        <family val="1"/>
      </rPr>
      <t>'.</t>
    </r>
  </si>
  <si>
    <t>Number Nights Lodging</t>
  </si>
  <si>
    <t>Estimated number of lodging nights</t>
  </si>
  <si>
    <t>Total Lodging Expense</t>
  </si>
  <si>
    <r>
      <rPr>
        <i/>
        <sz val="14"/>
        <rFont val="Times New Roman"/>
        <family val="1"/>
      </rPr>
      <t>Auto-calculated.</t>
    </r>
    <r>
      <rPr>
        <sz val="14"/>
        <rFont val="Times New Roman"/>
        <family val="1"/>
      </rPr>
      <t xml:space="preserve"> Number of lodging nights multiplied by the lodging per diem (at top of page)</t>
    </r>
  </si>
  <si>
    <t>Number M&amp;IE days</t>
  </si>
  <si>
    <t>Estimated number of M&amp;IE days. 
NOTE: First and last days of travel are calculated at three quarters  (or .75) of a day</t>
  </si>
  <si>
    <t>Total M&amp;IE Expense</t>
  </si>
  <si>
    <r>
      <rPr>
        <i/>
        <sz val="14"/>
        <rFont val="Times New Roman"/>
        <family val="1"/>
      </rPr>
      <t>Auto-calculated.</t>
    </r>
    <r>
      <rPr>
        <sz val="14"/>
        <rFont val="Times New Roman"/>
        <family val="1"/>
      </rPr>
      <t xml:space="preserve"> Number of M&amp;IE days multiplied by the M&amp;IE per diem (at top of page)</t>
    </r>
  </si>
  <si>
    <r>
      <t xml:space="preserve">Local/TDY </t>
    </r>
    <r>
      <rPr>
        <b/>
        <i/>
        <u/>
        <sz val="14"/>
        <rFont val="Times New Roman"/>
        <family val="1"/>
      </rPr>
      <t>Transportation</t>
    </r>
    <r>
      <rPr>
        <b/>
        <sz val="14"/>
        <rFont val="Times New Roman"/>
        <family val="1"/>
      </rPr>
      <t xml:space="preserve"> Expenses  </t>
    </r>
  </si>
  <si>
    <t xml:space="preserve">Expenses incurred at the duty station prior to departure, at the TDY location, and upon return to the duty station.  This includes: POV Mileage for driving to the departure point and/or to and from the TDY location; Train, Subway, Bus, Uber, Lyft, Shuttle, Taxi, Tolls, Rental Car, Fuel. </t>
  </si>
  <si>
    <t>Miscellaneous Travel Expenses</t>
  </si>
  <si>
    <t xml:space="preserve">Includes non-transport expenses: Travel Management Center (TMC) and Voucher (TAV) fees; baggage fees; parking; and hotel taxes or resort fees.  </t>
  </si>
  <si>
    <t>Registration Fee</t>
  </si>
  <si>
    <t>Estimated event registration fee, if applicable.</t>
  </si>
  <si>
    <t xml:space="preserve">External Funds </t>
  </si>
  <si>
    <t xml:space="preserve">Estimated amount of Grant, Soft, and Trust Funds or other non-appropriated funding source which will be applied to the trip. If applicable. </t>
  </si>
  <si>
    <t>Agency Comments / Notes</t>
  </si>
  <si>
    <t xml:space="preserve">Include anything of interest or something that would provide justification for exceptions above.  This includes:  Sponsorship information, driving a GOV, early/late arrival, car pooling, difference in registration fees or no fees, meal breakdown if some meals are being provided. </t>
  </si>
  <si>
    <t>Host / Sponsor Expenses</t>
  </si>
  <si>
    <t>Facility/Room Rental</t>
  </si>
  <si>
    <t>Estimated cost to rent the facility and/or rooms for the event</t>
  </si>
  <si>
    <t xml:space="preserve">Light Refreshments </t>
  </si>
  <si>
    <r>
      <t xml:space="preserve">Estimated cost of light refreshments.  NOTE: The per person cost of light refreshments should not exceed 20% of the meals and incidental expenses (M&amp;IE) amount allocated for the conference location; and should not be more than the amount for the breakfast meal.  Light refreshments for morning, afternoon or evening breaks are defined to include, but not be limited to: coffee, tea, milk, juice, soft drinks, donuts, bagels, fruit, pretzels, cookies, chips, or muffins.  
</t>
    </r>
    <r>
      <rPr>
        <sz val="11"/>
        <color theme="4" tint="-0.249977111117893"/>
        <rFont val="Times New Roman"/>
        <family val="1"/>
      </rPr>
      <t>https://www.gsa.gov/travel/plan-book/per-diem-rates/mie-breakdown</t>
    </r>
  </si>
  <si>
    <t>Promotional Materials</t>
  </si>
  <si>
    <t>Includes expenses associated with producing/distributing materials/items</t>
  </si>
  <si>
    <t>Speaker / Trainer Fees</t>
  </si>
  <si>
    <t>Includes fees for speakers and trainers</t>
  </si>
  <si>
    <t>Other  (Itemize)</t>
  </si>
  <si>
    <t>Itemized list of other expenses not mentioned above (i.e. computer use, printing, mailing, etc.)</t>
  </si>
  <si>
    <t xml:space="preserve">Total Host / Sponsor </t>
  </si>
  <si>
    <t>Auto-calculated</t>
  </si>
  <si>
    <t>Estimated Event Expenses</t>
  </si>
  <si>
    <t>TDY Expenses</t>
  </si>
  <si>
    <t>Registration Fees</t>
  </si>
  <si>
    <t xml:space="preserve">Soft, Grant, or Trust Funds </t>
  </si>
  <si>
    <t xml:space="preserve">Estimated Expenses 
w/o Salary </t>
  </si>
  <si>
    <t>Estimated Salary &amp; Benefits</t>
  </si>
  <si>
    <t>Mileage Calculator</t>
  </si>
  <si>
    <t>For Agency internal use only to calculate mileage expense. DOES NOT PRINT</t>
  </si>
  <si>
    <t>FIELD NAME</t>
  </si>
  <si>
    <t>DEFINITION</t>
  </si>
  <si>
    <t>Agency / Staff Office Name</t>
  </si>
  <si>
    <t>Event Name</t>
  </si>
  <si>
    <t xml:space="preserve">USDA BOOTH </t>
  </si>
  <si>
    <t>Indicate if your agency will be hosting or sponsoring a booth at the event</t>
  </si>
  <si>
    <t>City and State</t>
  </si>
  <si>
    <t>Total Number of Attendees</t>
  </si>
  <si>
    <t>Per Diem Rates</t>
  </si>
  <si>
    <t xml:space="preserve">Space Where Event Held 
</t>
  </si>
  <si>
    <t xml:space="preserve">Hotel, Conference Center, etc. </t>
  </si>
  <si>
    <t xml:space="preserve">Type of Facility
</t>
  </si>
  <si>
    <t>USDA, Federal, University or Commercial</t>
  </si>
  <si>
    <t>Air Fare</t>
  </si>
  <si>
    <r>
      <t xml:space="preserve">Use city-pair fares from (https://cpsearch.fas.gsa.gov/cpsearch/search.do) to calculate government fares.  
</t>
    </r>
    <r>
      <rPr>
        <sz val="12"/>
        <color rgb="FF000000"/>
        <rFont val="Times New Roman"/>
        <family val="1"/>
      </rPr>
      <t>NOTE: While here obtain baggage fee information to put under 'Miscellaneous Travel Expenses'.</t>
    </r>
  </si>
  <si>
    <t xml:space="preserve">Local / TDY  Transportation Expenses
     </t>
  </si>
  <si>
    <r>
      <t xml:space="preserve">POV Mileage, Subway, TNC, IMTC, Shuttle, Taxi, Tolls, Rental Car/Fuel. 
</t>
    </r>
    <r>
      <rPr>
        <sz val="10"/>
        <color rgb="FF000000"/>
        <rFont val="Times New Roman"/>
        <family val="1"/>
      </rPr>
      <t xml:space="preserve">Expenses incurred at the duty station prior to departure, at the TDY location, and upon return to the duty station.
This includes: POV Mileage for driving to the departure point and/or to and from the TDY location; Train, Subway, Bus, Uber, Lyft, Shuttle, Taxi, Tolls, Rental Car, Fuel. </t>
    </r>
  </si>
  <si>
    <t xml:space="preserve">Miscellaneous Travel Expenses 
   </t>
  </si>
  <si>
    <t>Includes non-transport expenses: Travel Management Center (TMC) and Voucher (TAV) fees; baggage fees; parking; and hotel taxes or resort fees, taxes/fees)</t>
  </si>
  <si>
    <t>Total Lodging</t>
  </si>
  <si>
    <t>Total amount of lodging</t>
  </si>
  <si>
    <t>Total M&amp;IE</t>
  </si>
  <si>
    <t>Total amount of M&amp;IE</t>
  </si>
  <si>
    <t>Total Travel Expense (#1 - #5)</t>
  </si>
  <si>
    <t xml:space="preserve"> Auto-calculated.  Total amount of items #1 - #5</t>
  </si>
  <si>
    <r>
      <t xml:space="preserve">Facility / Room Rental
</t>
    </r>
    <r>
      <rPr>
        <b/>
        <i/>
        <sz val="14"/>
        <rFont val="Times New Roman"/>
        <family val="1"/>
      </rPr>
      <t xml:space="preserve">  </t>
    </r>
  </si>
  <si>
    <r>
      <t xml:space="preserve">Light Refreshments
   </t>
    </r>
    <r>
      <rPr>
        <b/>
        <i/>
        <sz val="14"/>
        <rFont val="Times New Roman"/>
        <family val="1"/>
      </rPr>
      <t xml:space="preserve"> </t>
    </r>
  </si>
  <si>
    <r>
      <t xml:space="preserve">Estimated cost of light refreshments. </t>
    </r>
    <r>
      <rPr>
        <i/>
        <sz val="10"/>
        <color rgb="FF000000"/>
        <rFont val="Times New Roman"/>
        <family val="1"/>
      </rPr>
      <t xml:space="preserve">(Amount cannot exceed 20%  of the total location M&amp;IE per diem per person per day).  </t>
    </r>
    <r>
      <rPr>
        <b/>
        <i/>
        <sz val="10"/>
        <color rgb="FF000000"/>
        <rFont val="Times New Roman"/>
        <family val="1"/>
      </rPr>
      <t xml:space="preserve">EX: </t>
    </r>
    <r>
      <rPr>
        <i/>
        <sz val="10"/>
        <color rgb="FF000000"/>
        <rFont val="Times New Roman"/>
        <family val="1"/>
      </rPr>
      <t>$69* 20% = $13.80; $13.80*46 =$634.80; $634.80*6 =</t>
    </r>
    <r>
      <rPr>
        <b/>
        <i/>
        <u/>
        <sz val="10"/>
        <color rgb="FF000000"/>
        <rFont val="Times New Roman"/>
        <family val="1"/>
      </rPr>
      <t>$3,809</t>
    </r>
  </si>
  <si>
    <t>Promotional Material</t>
  </si>
  <si>
    <t>Other Costs - Itemized</t>
  </si>
  <si>
    <t>Total amount of registration fees</t>
  </si>
  <si>
    <t>Soft, Grant, or Trust Funds</t>
  </si>
  <si>
    <t>Total amount of soft grant or trust funds</t>
  </si>
  <si>
    <t>Total Non-Travel Expense (#6 - #12)</t>
  </si>
  <si>
    <t>Auto-calculated.  Total amount of items #6 - #12</t>
  </si>
  <si>
    <r>
      <t xml:space="preserve">Total Event Cost without Salary (#1 - #12)
</t>
    </r>
    <r>
      <rPr>
        <sz val="9"/>
        <color rgb="FF974705"/>
        <rFont val="Times New Roman"/>
        <family val="1"/>
      </rPr>
      <t/>
    </r>
  </si>
  <si>
    <t xml:space="preserve">Auto-calculated.  Total amount of items #1 - #12  (Travel Expense + Non Travel Exp)  </t>
  </si>
  <si>
    <t>Total Salary and Benefits</t>
  </si>
  <si>
    <t>Total amount of estimated salary and benefits</t>
  </si>
  <si>
    <t>Non-Federal Contribution</t>
  </si>
  <si>
    <t>Total amount of non-Federal contribution (must be accompanied by an opinion from OGC</t>
  </si>
  <si>
    <t xml:space="preserve">Agency Attendees </t>
  </si>
  <si>
    <t>Total number attendees from your agency/staff office</t>
  </si>
  <si>
    <t xml:space="preserve">Other USDA Attendees </t>
  </si>
  <si>
    <t>Total number of attendees from other USDA agencies/staff offices</t>
  </si>
  <si>
    <t xml:space="preserve">Non - USDA Attendees  </t>
  </si>
  <si>
    <t>Total number of non-USDA attendeees</t>
  </si>
  <si>
    <t>NOTE: USDA emblem and title will display when printed; do not add</t>
  </si>
  <si>
    <t>Agency / Staff Office</t>
  </si>
  <si>
    <r>
      <t xml:space="preserve">Cost Per Day/Event </t>
    </r>
    <r>
      <rPr>
        <sz val="10"/>
        <rFont val="Times New Roman"/>
        <family val="1"/>
      </rPr>
      <t>(Auto Calculated)</t>
    </r>
  </si>
  <si>
    <t>M&amp;IE</t>
  </si>
  <si>
    <t>City</t>
  </si>
  <si>
    <t>State or Country</t>
  </si>
  <si>
    <t>Date(s) of Event</t>
  </si>
  <si>
    <t>Cost Per Attendee-Per Day</t>
  </si>
  <si>
    <t>If attendee cost is more than $600 per day or $3,000 for the event, provide justification in NOTES below</t>
  </si>
  <si>
    <t>GSA City Pair Fares</t>
  </si>
  <si>
    <t>Event Cost Per Attendee</t>
  </si>
  <si>
    <t>TOTALS</t>
  </si>
  <si>
    <r>
      <t xml:space="preserve">Attendee Name
</t>
    </r>
    <r>
      <rPr>
        <sz val="10"/>
        <rFont val="Times New Roman"/>
        <family val="1"/>
      </rPr>
      <t>(Last Name, First Name)</t>
    </r>
  </si>
  <si>
    <r>
      <t xml:space="preserve"> 
Attendee 
Duty Station
</t>
    </r>
    <r>
      <rPr>
        <sz val="10"/>
        <rFont val="Times New Roman"/>
        <family val="1"/>
      </rPr>
      <t>(City, State)</t>
    </r>
  </si>
  <si>
    <t xml:space="preserve"> Role 
at Event </t>
  </si>
  <si>
    <r>
      <t xml:space="preserve">Attendee 
GS Grade
</t>
    </r>
    <r>
      <rPr>
        <sz val="9"/>
        <rFont val="Times New Roman"/>
        <family val="1"/>
      </rPr>
      <t>(Enter numbers only)</t>
    </r>
  </si>
  <si>
    <t xml:space="preserve">Airfare Total </t>
  </si>
  <si>
    <t># Lodging Nights</t>
  </si>
  <si>
    <t># M&amp;IE Days</t>
  </si>
  <si>
    <r>
      <t xml:space="preserve">Local /TDY  Transportation Expenses
</t>
    </r>
    <r>
      <rPr>
        <sz val="8"/>
        <color theme="1"/>
        <rFont val="Times New Roman"/>
        <family val="1"/>
      </rPr>
      <t>(POV Mileage, Subway, TNC, IMTC, Shuttle, Taxi, Tolls, Rental Car/Fuel)</t>
    </r>
  </si>
  <si>
    <r>
      <t xml:space="preserve">Miscellaneous Travel Expenses 
</t>
    </r>
    <r>
      <rPr>
        <sz val="8"/>
        <color theme="1"/>
        <rFont val="Times New Roman"/>
        <family val="1"/>
      </rPr>
      <t>(TMC and Voucher fee, baggage fees, parking, hotel taxes/fees)</t>
    </r>
  </si>
  <si>
    <r>
      <t xml:space="preserve">External Funds 
</t>
    </r>
    <r>
      <rPr>
        <sz val="8"/>
        <rFont val="Times New Roman"/>
        <family val="1"/>
      </rPr>
      <t>(Grant, Soft, and Trust Funds or other Non-Appropriated Funds applied to trip)</t>
    </r>
  </si>
  <si>
    <r>
      <t xml:space="preserve">Agency Comments 
</t>
    </r>
    <r>
      <rPr>
        <sz val="9"/>
        <color theme="1"/>
        <rFont val="Times New Roman"/>
        <family val="1"/>
      </rPr>
      <t>(For Internal Use Only)</t>
    </r>
  </si>
  <si>
    <t xml:space="preserve">Total </t>
  </si>
  <si>
    <t xml:space="preserve">NOTE(s):  </t>
  </si>
  <si>
    <t xml:space="preserve"> Host / Sponsor Expenses</t>
  </si>
  <si>
    <t xml:space="preserve">Soft Funds, Grant Funds, 
Trust Funds </t>
  </si>
  <si>
    <t xml:space="preserve">Total TDY Expense </t>
  </si>
  <si>
    <t>Facility / Room Rental</t>
  </si>
  <si>
    <t>Total Airfare</t>
  </si>
  <si>
    <t>Total TDY Expense</t>
  </si>
  <si>
    <t>Light Refreshments</t>
  </si>
  <si>
    <t xml:space="preserve">Host/Sponsor Expenses </t>
  </si>
  <si>
    <t xml:space="preserve">Soft Funds, Grant Funds or Trust Funds </t>
  </si>
  <si>
    <r>
      <t xml:space="preserve">Other
</t>
    </r>
    <r>
      <rPr>
        <sz val="10"/>
        <rFont val="Times New Roman"/>
        <family val="1"/>
      </rPr>
      <t>(Itemized in Notes Above)</t>
    </r>
  </si>
  <si>
    <t>Local/TDY Misc. Transportation</t>
  </si>
  <si>
    <t>Estimated Cost w/o Salary &amp; Benefits</t>
  </si>
  <si>
    <t xml:space="preserve">Total TDY Expenses </t>
  </si>
  <si>
    <r>
      <t xml:space="preserve">Estimated Salary &amp; Benefits Cost </t>
    </r>
    <r>
      <rPr>
        <sz val="11"/>
        <rFont val="Times New Roman"/>
        <family val="1"/>
      </rPr>
      <t>(for entire event)</t>
    </r>
  </si>
  <si>
    <t># of Miles</t>
  </si>
  <si>
    <t>FY25
Mileage Rate</t>
  </si>
  <si>
    <t>Total Exp</t>
  </si>
  <si>
    <t>POV</t>
  </si>
  <si>
    <t>POV if GOV is available</t>
  </si>
  <si>
    <t>Location Cost Estimate Worksheet - Event Attendance</t>
  </si>
  <si>
    <t xml:space="preserve">Please do not add additional items to the list. The sheet is formatted to fit on one page. </t>
  </si>
  <si>
    <r>
      <t xml:space="preserve">Event Name </t>
    </r>
    <r>
      <rPr>
        <sz val="12"/>
        <rFont val="Times New Roman"/>
        <family val="1"/>
      </rPr>
      <t xml:space="preserve"> </t>
    </r>
  </si>
  <si>
    <t>City &amp; State of Event</t>
  </si>
  <si>
    <t>Total Count of Attendees</t>
  </si>
  <si>
    <t>Attendee Breakout:</t>
  </si>
  <si>
    <t>Per Diem Rates:                Lodging
                                        M&amp;IE</t>
  </si>
  <si>
    <t>Agency Attendees  -    __________</t>
  </si>
  <si>
    <t>Other USDA Attendees -  __________    </t>
  </si>
  <si>
    <r>
      <rPr>
        <b/>
        <sz val="12"/>
        <rFont val="Times New Roman"/>
        <family val="1"/>
      </rPr>
      <t>Space Where Event Held</t>
    </r>
    <r>
      <rPr>
        <sz val="12"/>
        <rFont val="Times New Roman"/>
        <family val="1"/>
      </rPr>
      <t xml:space="preserve">
</t>
    </r>
    <r>
      <rPr>
        <i/>
        <sz val="9"/>
        <rFont val="Times New Roman"/>
        <family val="1"/>
      </rPr>
      <t xml:space="preserve"> (Hotel, Conference Center, Event Space, etc)</t>
    </r>
  </si>
  <si>
    <t>Non - USDA Attendees -   ___________</t>
  </si>
  <si>
    <r>
      <rPr>
        <b/>
        <sz val="12"/>
        <rFont val="Times New Roman"/>
        <family val="1"/>
      </rPr>
      <t>Type of Facility</t>
    </r>
    <r>
      <rPr>
        <sz val="12"/>
        <rFont val="Times New Roman"/>
        <family val="1"/>
      </rPr>
      <t xml:space="preserve">
</t>
    </r>
    <r>
      <rPr>
        <i/>
        <sz val="9"/>
        <rFont val="Times New Roman"/>
        <family val="1"/>
      </rPr>
      <t>(USDA, Federal, University or Commercial)</t>
    </r>
  </si>
  <si>
    <r>
      <rPr>
        <b/>
        <sz val="10"/>
        <color rgb="FF000000"/>
        <rFont val="Times New Roman"/>
        <family val="1"/>
      </rPr>
      <t xml:space="preserve">
USDA BOOTH?</t>
    </r>
    <r>
      <rPr>
        <sz val="10"/>
        <color rgb="FF000000"/>
        <rFont val="Times New Roman"/>
        <family val="1"/>
      </rPr>
      <t xml:space="preserve">  YES or NO</t>
    </r>
  </si>
  <si>
    <t>1.  Air Fare</t>
  </si>
  <si>
    <r>
      <rPr>
        <b/>
        <sz val="12"/>
        <rFont val="Times New Roman"/>
        <family val="1"/>
      </rPr>
      <t xml:space="preserve">2.  Local /TDY  Transportation Expenses
</t>
    </r>
    <r>
      <rPr>
        <b/>
        <i/>
        <sz val="9"/>
        <rFont val="Times New Roman"/>
        <family val="1"/>
      </rPr>
      <t xml:space="preserve">     </t>
    </r>
    <r>
      <rPr>
        <i/>
        <sz val="9"/>
        <rFont val="Times New Roman"/>
        <family val="1"/>
      </rPr>
      <t>(POV Mileage, Subway, TNC, IMTC, Shuttle, Taxi, Tolls, 
       Rental Car/Fuel)</t>
    </r>
  </si>
  <si>
    <r>
      <t xml:space="preserve">3.  Miscellaneous Travel Expenses 
</t>
    </r>
    <r>
      <rPr>
        <b/>
        <sz val="9"/>
        <rFont val="Times New Roman"/>
        <family val="1"/>
      </rPr>
      <t xml:space="preserve">    </t>
    </r>
    <r>
      <rPr>
        <i/>
        <sz val="9"/>
        <rFont val="Times New Roman"/>
        <family val="1"/>
      </rPr>
      <t>(TMC and Voucher fee, baggage fees, parking, hotel   
      taxes/fees)</t>
    </r>
  </si>
  <si>
    <t>4.  Total Lodging</t>
  </si>
  <si>
    <r>
      <t xml:space="preserve">5.  Total M&amp;IE
</t>
    </r>
    <r>
      <rPr>
        <b/>
        <sz val="9"/>
        <rFont val="Times New Roman"/>
        <family val="1"/>
      </rPr>
      <t xml:space="preserve">  </t>
    </r>
    <r>
      <rPr>
        <i/>
        <sz val="9"/>
        <rFont val="Times New Roman"/>
        <family val="1"/>
      </rPr>
      <t xml:space="preserve">  (Must be reduced if any meals [breakfast, lunch or  
     dinner] are provided by contractor and/or vendors)</t>
    </r>
  </si>
  <si>
    <r>
      <t xml:space="preserve">6.  Facility / Room Rental
</t>
    </r>
    <r>
      <rPr>
        <i/>
        <sz val="9"/>
        <rFont val="Times New Roman"/>
        <family val="1"/>
      </rPr>
      <t xml:space="preserve">     (Provide details or any contracting documentations 
      related to this cost)</t>
    </r>
  </si>
  <si>
    <r>
      <t xml:space="preserve">7.  Light Refreshments
</t>
    </r>
    <r>
      <rPr>
        <b/>
        <sz val="9"/>
        <rFont val="Times New Roman"/>
        <family val="1"/>
      </rPr>
      <t xml:space="preserve">   </t>
    </r>
    <r>
      <rPr>
        <i/>
        <sz val="9"/>
        <rFont val="Times New Roman"/>
        <family val="1"/>
      </rPr>
      <t xml:space="preserve">  (Less than 20%  of total M&amp;IE/per day/per location)</t>
    </r>
  </si>
  <si>
    <t>8.  Promotional Material</t>
  </si>
  <si>
    <t>9.  Speaker / Trainer Fees</t>
  </si>
  <si>
    <r>
      <t>10.  Other Costs - Itemized</t>
    </r>
    <r>
      <rPr>
        <b/>
        <sz val="11"/>
        <rFont val="Times New Roman"/>
        <family val="1"/>
      </rPr>
      <t xml:space="preserve"> 
  </t>
    </r>
    <r>
      <rPr>
        <b/>
        <sz val="9"/>
        <rFont val="Times New Roman"/>
        <family val="1"/>
      </rPr>
      <t xml:space="preserve">  </t>
    </r>
    <r>
      <rPr>
        <b/>
        <i/>
        <sz val="9"/>
        <rFont val="Times New Roman"/>
        <family val="1"/>
      </rPr>
      <t xml:space="preserve">  </t>
    </r>
    <r>
      <rPr>
        <i/>
        <sz val="9"/>
        <rFont val="Times New Roman"/>
        <family val="1"/>
      </rPr>
      <t>(If any, list each item and cost)</t>
    </r>
  </si>
  <si>
    <t>11. Registration Fees</t>
  </si>
  <si>
    <t>12. Soft Funds, Grant Funds, or Trust Funds</t>
  </si>
  <si>
    <r>
      <rPr>
        <b/>
        <sz val="12"/>
        <color rgb="FF0070C0"/>
        <rFont val="Times New Roman"/>
        <family val="1"/>
      </rPr>
      <t xml:space="preserve">Total Non-Travel Expense </t>
    </r>
    <r>
      <rPr>
        <b/>
        <sz val="11"/>
        <color rgb="FF0070C0"/>
        <rFont val="Times New Roman"/>
        <family val="1"/>
      </rPr>
      <t>(#6 - #12)</t>
    </r>
  </si>
  <si>
    <r>
      <rPr>
        <b/>
        <sz val="12"/>
        <color rgb="FF974705"/>
        <rFont val="Times New Roman"/>
        <family val="1"/>
      </rPr>
      <t>Total Event Cost without Salary</t>
    </r>
    <r>
      <rPr>
        <b/>
        <sz val="11"/>
        <color rgb="FF974705"/>
        <rFont val="Times New Roman"/>
        <family val="1"/>
      </rPr>
      <t xml:space="preserve"> (#1 - </t>
    </r>
    <r>
      <rPr>
        <b/>
        <sz val="11"/>
        <color rgb="FF0070C0"/>
        <rFont val="Times New Roman"/>
        <family val="1"/>
      </rPr>
      <t>#12</t>
    </r>
    <r>
      <rPr>
        <b/>
        <sz val="11"/>
        <color rgb="FF974705"/>
        <rFont val="Times New Roman"/>
        <family val="1"/>
      </rPr>
      <t>)</t>
    </r>
    <r>
      <rPr>
        <b/>
        <sz val="12"/>
        <color rgb="FF974705"/>
        <rFont val="Times New Roman"/>
        <family val="1"/>
      </rPr>
      <t xml:space="preserve">
</t>
    </r>
    <r>
      <rPr>
        <sz val="9"/>
        <color rgb="FF974705"/>
        <rFont val="Times New Roman"/>
        <family val="1"/>
      </rPr>
      <t xml:space="preserve">(Travel Expense + </t>
    </r>
    <r>
      <rPr>
        <sz val="9"/>
        <color rgb="FF0070C0"/>
        <rFont val="Times New Roman"/>
        <family val="1"/>
      </rPr>
      <t>Non Travel Exp)</t>
    </r>
    <r>
      <rPr>
        <sz val="9"/>
        <color rgb="FF974705"/>
        <rFont val="Times New Roman"/>
        <family val="1"/>
      </rPr>
      <t xml:space="preserve">  </t>
    </r>
  </si>
  <si>
    <t xml:space="preserve">Total Host/Sponsor </t>
  </si>
  <si>
    <t>Location Cost Comparison Worksheet - Host or Sponsor</t>
  </si>
  <si>
    <r>
      <t xml:space="preserve">USDA BOOTH?  </t>
    </r>
    <r>
      <rPr>
        <sz val="11"/>
        <rFont val="Times New Roman"/>
        <family val="1"/>
      </rPr>
      <t>YES  or  NO</t>
    </r>
  </si>
  <si>
    <t>Location #1</t>
  </si>
  <si>
    <t>Location #2</t>
  </si>
  <si>
    <t>Location #3</t>
  </si>
  <si>
    <t>Per Diem Rates:                  Lodging
                                          M&amp;IE</t>
  </si>
  <si>
    <r>
      <rPr>
        <b/>
        <sz val="12"/>
        <rFont val="Times New Roman"/>
        <family val="1"/>
      </rPr>
      <t>Space Where Event Held</t>
    </r>
    <r>
      <rPr>
        <sz val="12"/>
        <rFont val="Times New Roman"/>
        <family val="1"/>
      </rPr>
      <t xml:space="preserve">
</t>
    </r>
    <r>
      <rPr>
        <i/>
        <sz val="9"/>
        <rFont val="Times New Roman"/>
        <family val="1"/>
      </rPr>
      <t xml:space="preserve"> (hotel, conference center, etc)</t>
    </r>
  </si>
  <si>
    <r>
      <rPr>
        <b/>
        <sz val="12"/>
        <rFont val="Times New Roman"/>
        <family val="1"/>
      </rPr>
      <t xml:space="preserve">2.  Local /TDY  Transportation Expenses
   </t>
    </r>
    <r>
      <rPr>
        <b/>
        <sz val="9"/>
        <rFont val="Times New Roman"/>
        <family val="1"/>
      </rPr>
      <t xml:space="preserve">  </t>
    </r>
    <r>
      <rPr>
        <i/>
        <sz val="9"/>
        <rFont val="Times New Roman"/>
        <family val="1"/>
      </rPr>
      <t>(POV Mileage, Subway, TNC, IMTC, Shuttle, Taxi,
      Tolls, Rental Car/Fuel)</t>
    </r>
  </si>
  <si>
    <r>
      <t xml:space="preserve">3.  Miscellaneous Travel Expenses 
  </t>
    </r>
    <r>
      <rPr>
        <b/>
        <sz val="9"/>
        <rFont val="Times New Roman"/>
        <family val="1"/>
      </rPr>
      <t xml:space="preserve">  </t>
    </r>
    <r>
      <rPr>
        <i/>
        <sz val="9"/>
        <rFont val="Times New Roman"/>
        <family val="1"/>
      </rPr>
      <t>(TMC and Voucher fee, baggage fees, parking, hotel   
      taxes/fees)</t>
    </r>
  </si>
  <si>
    <r>
      <t xml:space="preserve">5.  Total M&amp;IE
  </t>
    </r>
    <r>
      <rPr>
        <i/>
        <sz val="8"/>
        <rFont val="Times New Roman"/>
        <family val="1"/>
      </rPr>
      <t xml:space="preserve">  </t>
    </r>
    <r>
      <rPr>
        <i/>
        <sz val="9"/>
        <rFont val="Times New Roman"/>
        <family val="1"/>
      </rPr>
      <t>(Must be reduced if any meals (breakfast, lunch or  
     dinner) are provided by contractor and/or vendors</t>
    </r>
  </si>
  <si>
    <r>
      <t xml:space="preserve">6.  Facility / Room Rental
</t>
    </r>
    <r>
      <rPr>
        <i/>
        <sz val="8"/>
        <rFont val="Times New Roman"/>
        <family val="1"/>
      </rPr>
      <t xml:space="preserve">   </t>
    </r>
    <r>
      <rPr>
        <i/>
        <sz val="9"/>
        <rFont val="Times New Roman"/>
        <family val="1"/>
      </rPr>
      <t xml:space="preserve">  (Provide details or any contracting documentations 
      related to this cost)</t>
    </r>
  </si>
  <si>
    <r>
      <t xml:space="preserve">7.  Light Refreshments
  </t>
    </r>
    <r>
      <rPr>
        <b/>
        <sz val="9"/>
        <rFont val="Times New Roman"/>
        <family val="1"/>
      </rPr>
      <t xml:space="preserve"> </t>
    </r>
    <r>
      <rPr>
        <i/>
        <sz val="9"/>
        <rFont val="Times New Roman"/>
        <family val="1"/>
      </rPr>
      <t xml:space="preserve">  (less than 20%  of total M&amp;IE/per day/per location)</t>
    </r>
  </si>
  <si>
    <r>
      <t>10.  Other Costs - Itemized</t>
    </r>
    <r>
      <rPr>
        <b/>
        <sz val="11"/>
        <rFont val="Times New Roman"/>
        <family val="1"/>
      </rPr>
      <t xml:space="preserve"> 
    </t>
    </r>
    <r>
      <rPr>
        <b/>
        <i/>
        <sz val="8"/>
        <rFont val="Times New Roman"/>
        <family val="1"/>
      </rPr>
      <t xml:space="preserve">  </t>
    </r>
    <r>
      <rPr>
        <i/>
        <sz val="9"/>
        <rFont val="Times New Roman"/>
        <family val="1"/>
      </rPr>
      <t>(If any, list each item and cost)</t>
    </r>
  </si>
  <si>
    <t>12. Soft, Grant, or Trust Funds</t>
  </si>
  <si>
    <t>Agency Attendees: _____     </t>
  </si>
  <si>
    <t>Other USDA Attendees: ____    </t>
  </si>
  <si>
    <t>Non-USDA Attendees: _____</t>
  </si>
  <si>
    <t>Office of the Chief Financial Officer</t>
  </si>
  <si>
    <r>
      <t>Cost Per Day/Event</t>
    </r>
    <r>
      <rPr>
        <sz val="12"/>
        <rFont val="Times New Roman"/>
        <family val="1"/>
      </rPr>
      <t xml:space="preserve"> (Auto Calculated)</t>
    </r>
  </si>
  <si>
    <t>Updated Conference Templates</t>
  </si>
  <si>
    <t>Orlando</t>
  </si>
  <si>
    <t>Florida</t>
  </si>
  <si>
    <t xml:space="preserve">Attendee 
GS Grade </t>
  </si>
  <si>
    <t>Doe, John</t>
  </si>
  <si>
    <t>Any City, US</t>
  </si>
  <si>
    <t>Analyst</t>
  </si>
  <si>
    <t>Attendee</t>
  </si>
  <si>
    <t>Smith, Jane</t>
  </si>
  <si>
    <t>Brown, Sandy</t>
  </si>
  <si>
    <t>Anderson, Margaret</t>
  </si>
  <si>
    <t>Exhibitor</t>
  </si>
  <si>
    <t>Presenter</t>
  </si>
  <si>
    <t>Speaker</t>
  </si>
  <si>
    <t>SES</t>
  </si>
  <si>
    <t>Sponsor</t>
  </si>
  <si>
    <t>NOTE(s):</t>
  </si>
  <si>
    <r>
      <t>Other</t>
    </r>
    <r>
      <rPr>
        <sz val="9"/>
        <rFont val="Times New Roman"/>
        <family val="1"/>
      </rPr>
      <t xml:space="preserve">  
(Itemized in Notes Above)</t>
    </r>
  </si>
  <si>
    <r>
      <t xml:space="preserve">Estimated Salary &amp; Benefits Cost
</t>
    </r>
    <r>
      <rPr>
        <sz val="10"/>
        <rFont val="Times New Roman"/>
        <family val="1"/>
      </rPr>
      <t>(for entire event)</t>
    </r>
  </si>
  <si>
    <t>FY2025
Mileage Rate</t>
  </si>
  <si>
    <t>Agency Attendees  -    ___46_______</t>
  </si>
  <si>
    <r>
      <rPr>
        <b/>
        <sz val="12"/>
        <rFont val="Times New Roman"/>
        <family val="1"/>
      </rPr>
      <t xml:space="preserve">Space Where Event </t>
    </r>
    <r>
      <rPr>
        <b/>
        <i/>
        <sz val="9"/>
        <rFont val="Times New Roman"/>
        <family val="1"/>
      </rPr>
      <t>Held</t>
    </r>
    <r>
      <rPr>
        <i/>
        <sz val="9"/>
        <rFont val="Times New Roman"/>
        <family val="1"/>
      </rPr>
      <t xml:space="preserve">
 (Hotel, Conference Center, Event Space, etc)</t>
    </r>
  </si>
  <si>
    <t>Hotel South Building</t>
  </si>
  <si>
    <t>Commercial</t>
  </si>
  <si>
    <r>
      <rPr>
        <b/>
        <sz val="12"/>
        <rFont val="Times New Roman"/>
        <family val="1"/>
      </rPr>
      <t xml:space="preserve">2.  Local /TDY  Transportation Expenses
</t>
    </r>
    <r>
      <rPr>
        <b/>
        <sz val="9"/>
        <rFont val="Times New Roman"/>
        <family val="1"/>
      </rPr>
      <t xml:space="preserve">     </t>
    </r>
    <r>
      <rPr>
        <i/>
        <sz val="9"/>
        <rFont val="Times New Roman"/>
        <family val="1"/>
      </rPr>
      <t>(POV Mileage, Subway, TNC, IMTC, Shuttle, Taxi, Tolls, 
       Rental Car/Fuel)</t>
    </r>
  </si>
  <si>
    <r>
      <t xml:space="preserve">3.  Miscellaneous Travel Expenses 
   </t>
    </r>
    <r>
      <rPr>
        <b/>
        <sz val="9"/>
        <rFont val="Times New Roman"/>
        <family val="1"/>
      </rPr>
      <t xml:space="preserve"> </t>
    </r>
    <r>
      <rPr>
        <i/>
        <sz val="9"/>
        <rFont val="Times New Roman"/>
        <family val="1"/>
      </rPr>
      <t>(TMC and Voucher fee, baggage fees, parking, hotel   
      taxes/fees)</t>
    </r>
  </si>
  <si>
    <r>
      <t xml:space="preserve">5.  Total M&amp;IE
 </t>
    </r>
    <r>
      <rPr>
        <b/>
        <sz val="9"/>
        <rFont val="Times New Roman"/>
        <family val="1"/>
      </rPr>
      <t xml:space="preserve"> </t>
    </r>
    <r>
      <rPr>
        <i/>
        <sz val="9"/>
        <rFont val="Times New Roman"/>
        <family val="1"/>
      </rPr>
      <t xml:space="preserve">  (Must be reduced if any meals [breakfast, lunch or  
     dinner] are provided by contractor and/or vendors)</t>
    </r>
  </si>
  <si>
    <r>
      <t xml:space="preserve">6.  Facility / Room Rental
</t>
    </r>
    <r>
      <rPr>
        <i/>
        <sz val="8"/>
        <rFont val="Times New Roman"/>
        <family val="1"/>
      </rPr>
      <t xml:space="preserve"> </t>
    </r>
    <r>
      <rPr>
        <i/>
        <sz val="9"/>
        <rFont val="Times New Roman"/>
        <family val="1"/>
      </rPr>
      <t xml:space="preserve">    (Provide details or any contracting documentations 
      related to this cost)</t>
    </r>
  </si>
  <si>
    <r>
      <t>10.  Other Costs - Itemized</t>
    </r>
    <r>
      <rPr>
        <b/>
        <sz val="11"/>
        <rFont val="Times New Roman"/>
        <family val="1"/>
      </rPr>
      <t xml:space="preserve"> 
</t>
    </r>
    <r>
      <rPr>
        <b/>
        <sz val="9"/>
        <rFont val="Times New Roman"/>
        <family val="1"/>
      </rPr>
      <t xml:space="preserve">    </t>
    </r>
    <r>
      <rPr>
        <b/>
        <i/>
        <sz val="9"/>
        <rFont val="Times New Roman"/>
        <family val="1"/>
      </rPr>
      <t xml:space="preserve">  </t>
    </r>
    <r>
      <rPr>
        <i/>
        <sz val="9"/>
        <rFont val="Times New Roman"/>
        <family val="1"/>
      </rPr>
      <t>(If any, list each item and cost)</t>
    </r>
  </si>
  <si>
    <t>Grade</t>
  </si>
  <si>
    <t>Role</t>
  </si>
  <si>
    <t>Host</t>
  </si>
  <si>
    <t>Level Step 5</t>
  </si>
  <si>
    <t>2025 Rest of US</t>
  </si>
  <si>
    <t>Daily Rate</t>
  </si>
  <si>
    <t>Plus 31.92% Benefits</t>
  </si>
  <si>
    <t>FY25 SALARY AND BENEFITS COMPUTATION</t>
  </si>
  <si>
    <t>The information provided on this spreadsheet is an example of how to arrive at the total amount to include for Salary and Benefits.</t>
  </si>
  <si>
    <t xml:space="preserve">Some of the cells contain a formula; review them before making adjustments. </t>
  </si>
  <si>
    <t xml:space="preserve">As indicated in Column B below, the totals shown are for multiple attendees; change the number of attendees to one (1) to get the per person total. </t>
  </si>
  <si>
    <t>The total amount in 'Column I' should equal the total amount for Salary and Benefits on the Attendee Cost Detail Spreadsheet</t>
  </si>
  <si>
    <t>Column notes are included below the table.</t>
  </si>
  <si>
    <t>Formula</t>
  </si>
  <si>
    <t>Total USDA Employees</t>
  </si>
  <si>
    <t>A</t>
  </si>
  <si>
    <t>B</t>
  </si>
  <si>
    <t>C</t>
  </si>
  <si>
    <t>D</t>
  </si>
  <si>
    <t>E</t>
  </si>
  <si>
    <t>F</t>
  </si>
  <si>
    <t>G</t>
  </si>
  <si>
    <t>H</t>
  </si>
  <si>
    <t>I</t>
  </si>
  <si>
    <t>Hourly Salary</t>
  </si>
  <si>
    <t>Hourly Benefits
31.92%</t>
  </si>
  <si>
    <t>Event Hours</t>
  </si>
  <si>
    <t>Event Salary</t>
  </si>
  <si>
    <t>Travel Hours</t>
  </si>
  <si>
    <t>Travel Salary</t>
  </si>
  <si>
    <t>Total Salary Expense</t>
  </si>
  <si>
    <t>GS-12 Step 5</t>
  </si>
  <si>
    <t>GS-13 Step 5</t>
  </si>
  <si>
    <t>GS-14 Step 5</t>
  </si>
  <si>
    <t>GS-15 Step 5</t>
  </si>
  <si>
    <t xml:space="preserve">Total USDA Employees should equal the sum of the individual grades </t>
  </si>
  <si>
    <r>
      <rPr>
        <b/>
        <sz val="10"/>
        <color theme="1"/>
        <rFont val="Times New Roman"/>
        <family val="1"/>
      </rPr>
      <t>A / B  =</t>
    </r>
    <r>
      <rPr>
        <sz val="10"/>
        <rFont val="Times New Roman"/>
        <family val="1"/>
      </rPr>
      <t xml:space="preserve"> Total number of USDA employees attending with that grade; pick the mid-point Step level </t>
    </r>
  </si>
  <si>
    <r>
      <rPr>
        <b/>
        <sz val="10"/>
        <color theme="1"/>
        <rFont val="Times New Roman"/>
        <family val="1"/>
      </rPr>
      <t>C</t>
    </r>
    <r>
      <rPr>
        <sz val="10"/>
        <rFont val="Times New Roman"/>
        <family val="1"/>
      </rPr>
      <t xml:space="preserve"> = Hour Salary can be obtained from the OPM GS Salary Pay Tables - General Schedule (Base) at: 
https://www.opm.gov/policy-data-oversight/pay-leave/salaries-wages/</t>
    </r>
  </si>
  <si>
    <t xml:space="preserve">Use the 2,087-hour divisor for almost all civilian Federal employees in an executive agency </t>
  </si>
  <si>
    <r>
      <t>Divide the GS grade mid-point annual salary</t>
    </r>
    <r>
      <rPr>
        <sz val="10"/>
        <rFont val="Times New Roman"/>
        <family val="1"/>
      </rPr>
      <t xml:space="preserve"> amount by the hourly rate divisor 2,087 </t>
    </r>
  </si>
  <si>
    <r>
      <t xml:space="preserve">GS-12, Step 5  Annual Salary is $85,802.  Then $85,802 / 2087 = </t>
    </r>
    <r>
      <rPr>
        <b/>
        <sz val="10"/>
        <color theme="1"/>
        <rFont val="Times New Roman"/>
        <family val="1"/>
      </rPr>
      <t>$41</t>
    </r>
  </si>
  <si>
    <r>
      <t xml:space="preserve">GS-13, Step 5  Annual Salary is $102,029.  Then $1102,029 / 2087 = </t>
    </r>
    <r>
      <rPr>
        <b/>
        <sz val="10"/>
        <color theme="1"/>
        <rFont val="Times New Roman"/>
        <family val="1"/>
      </rPr>
      <t>$49</t>
    </r>
  </si>
  <si>
    <r>
      <t xml:space="preserve">GS-14, Step 5  Annual Salary is $120,566.  Then $120,566 / 2087 = </t>
    </r>
    <r>
      <rPr>
        <b/>
        <sz val="10"/>
        <color theme="1"/>
        <rFont val="Times New Roman"/>
        <family val="1"/>
      </rPr>
      <t>$58</t>
    </r>
  </si>
  <si>
    <r>
      <t xml:space="preserve">GS-15, Step 5  Annual Salary is $141,817.  Then $141,817 / 2087 = </t>
    </r>
    <r>
      <rPr>
        <b/>
        <sz val="10"/>
        <color theme="1"/>
        <rFont val="Times New Roman"/>
        <family val="1"/>
      </rPr>
      <t>$68</t>
    </r>
  </si>
  <si>
    <r>
      <rPr>
        <b/>
        <sz val="10"/>
        <color theme="1"/>
        <rFont val="Times New Roman"/>
        <family val="1"/>
      </rPr>
      <t>D</t>
    </r>
    <r>
      <rPr>
        <sz val="10"/>
        <rFont val="Times New Roman"/>
        <family val="1"/>
      </rPr>
      <t xml:space="preserve"> = Multiply the hourly salary rate in column 'C' by the benefits percentage</t>
    </r>
    <r>
      <rPr>
        <sz val="10"/>
        <color theme="1"/>
        <rFont val="Times New Roman"/>
        <family val="1"/>
      </rPr>
      <t xml:space="preserve"> 31.92%</t>
    </r>
  </si>
  <si>
    <t>If your agency does not provide the benefits percentage, use information from the the Bureau of Labor Statistics at: https://www.bls.gov/ecec/</t>
  </si>
  <si>
    <t xml:space="preserve">As of March 2025, the average benefits compensation for Civilian workers is 31.92% </t>
  </si>
  <si>
    <r>
      <t xml:space="preserve">GS 12 - $41*31.1% = </t>
    </r>
    <r>
      <rPr>
        <b/>
        <sz val="10"/>
        <color theme="1"/>
        <rFont val="Times New Roman"/>
        <family val="1"/>
      </rPr>
      <t>$13</t>
    </r>
  </si>
  <si>
    <r>
      <t xml:space="preserve">GS 13 - $49*31.1% = </t>
    </r>
    <r>
      <rPr>
        <b/>
        <sz val="10"/>
        <color theme="1"/>
        <rFont val="Times New Roman"/>
        <family val="1"/>
      </rPr>
      <t>$15</t>
    </r>
  </si>
  <si>
    <r>
      <t>GS 14 - $58*31.1% =</t>
    </r>
    <r>
      <rPr>
        <b/>
        <sz val="10"/>
        <color theme="1"/>
        <rFont val="Times New Roman"/>
        <family val="1"/>
      </rPr>
      <t xml:space="preserve"> $18</t>
    </r>
  </si>
  <si>
    <r>
      <t xml:space="preserve">GS - 15 $68*31.1% = </t>
    </r>
    <r>
      <rPr>
        <b/>
        <sz val="10"/>
        <color theme="1"/>
        <rFont val="Times New Roman"/>
        <family val="1"/>
      </rPr>
      <t>$21</t>
    </r>
  </si>
  <si>
    <r>
      <rPr>
        <b/>
        <sz val="10"/>
        <color theme="1"/>
        <rFont val="Times New Roman"/>
        <family val="1"/>
      </rPr>
      <t>E</t>
    </r>
    <r>
      <rPr>
        <sz val="10"/>
        <rFont val="Times New Roman"/>
        <family val="1"/>
      </rPr>
      <t xml:space="preserve"> = Using the agenda, calculate the number of actual event hours; not including travel time</t>
    </r>
  </si>
  <si>
    <r>
      <t xml:space="preserve">Three (3) days = 8hrs x 3 = </t>
    </r>
    <r>
      <rPr>
        <b/>
        <sz val="10"/>
        <color theme="1"/>
        <rFont val="Times New Roman"/>
        <family val="1"/>
      </rPr>
      <t>24</t>
    </r>
  </si>
  <si>
    <r>
      <rPr>
        <b/>
        <sz val="10"/>
        <color theme="1"/>
        <rFont val="Times New Roman"/>
        <family val="1"/>
      </rPr>
      <t xml:space="preserve">F </t>
    </r>
    <r>
      <rPr>
        <sz val="10"/>
        <rFont val="Times New Roman"/>
        <family val="1"/>
      </rPr>
      <t>= Multiply the number of attendees by the hourly rate plus benefits by the number of event hours</t>
    </r>
  </si>
  <si>
    <r>
      <rPr>
        <sz val="10"/>
        <rFont val="Times New Roman"/>
        <family val="1"/>
      </rPr>
      <t>((C + D) *B) * E  = (48+15)*100)*24</t>
    </r>
    <r>
      <rPr>
        <b/>
        <sz val="10"/>
        <color theme="1"/>
        <rFont val="Times New Roman"/>
        <family val="1"/>
      </rPr>
      <t xml:space="preserve"> =</t>
    </r>
    <r>
      <rPr>
        <sz val="10"/>
        <rFont val="Times New Roman"/>
        <family val="1"/>
      </rPr>
      <t xml:space="preserve"> </t>
    </r>
    <r>
      <rPr>
        <b/>
        <sz val="10"/>
        <color theme="1"/>
        <rFont val="Times New Roman"/>
        <family val="1"/>
      </rPr>
      <t>$152,372</t>
    </r>
  </si>
  <si>
    <r>
      <rPr>
        <b/>
        <sz val="10"/>
        <color theme="1"/>
        <rFont val="Times New Roman"/>
        <family val="1"/>
      </rPr>
      <t xml:space="preserve">G </t>
    </r>
    <r>
      <rPr>
        <sz val="10"/>
        <rFont val="Times New Roman"/>
        <family val="1"/>
      </rPr>
      <t>= Total compensable work hours in a travel status to/from event; normally one day each way</t>
    </r>
  </si>
  <si>
    <r>
      <t xml:space="preserve">Two (2) days = 8hrs x 2 = </t>
    </r>
    <r>
      <rPr>
        <b/>
        <sz val="10"/>
        <color theme="1"/>
        <rFont val="Times New Roman"/>
        <family val="1"/>
      </rPr>
      <t>16</t>
    </r>
  </si>
  <si>
    <r>
      <rPr>
        <b/>
        <sz val="10"/>
        <color theme="1"/>
        <rFont val="Times New Roman"/>
        <family val="1"/>
      </rPr>
      <t xml:space="preserve">H </t>
    </r>
    <r>
      <rPr>
        <sz val="10"/>
        <rFont val="Times New Roman"/>
        <family val="1"/>
      </rPr>
      <t>= Multiply the number of attendees by the hourly rate plus benefits amount by the number of travel hours</t>
    </r>
  </si>
  <si>
    <r>
      <t>((C + D) *B) * E  = (41+13)*100)*16 = $</t>
    </r>
    <r>
      <rPr>
        <b/>
        <sz val="10"/>
        <color theme="1"/>
        <rFont val="Times New Roman"/>
        <family val="1"/>
      </rPr>
      <t>101,582</t>
    </r>
  </si>
  <si>
    <r>
      <rPr>
        <b/>
        <sz val="10"/>
        <color theme="1"/>
        <rFont val="Times New Roman"/>
        <family val="1"/>
      </rPr>
      <t xml:space="preserve">I </t>
    </r>
    <r>
      <rPr>
        <sz val="10"/>
        <rFont val="Times New Roman"/>
        <family val="1"/>
      </rPr>
      <t xml:space="preserve">= Total Event Salary plus Total Travel Salary </t>
    </r>
  </si>
  <si>
    <r>
      <t xml:space="preserve">Column F + Column H = $152,382 + $101,582 = </t>
    </r>
    <r>
      <rPr>
        <b/>
        <sz val="10"/>
        <color theme="1"/>
        <rFont val="Times New Roman"/>
        <family val="1"/>
      </rPr>
      <t>$253,954</t>
    </r>
  </si>
  <si>
    <r>
      <t xml:space="preserve">Total agency/staff office, other USDA agency/staff office, and non-USDA attendees.
</t>
    </r>
    <r>
      <rPr>
        <b/>
        <sz val="14"/>
        <color rgb="FF505050"/>
        <rFont val="Times New Roman"/>
        <family val="1"/>
      </rPr>
      <t>Linked from ADCAS</t>
    </r>
  </si>
  <si>
    <t xml:space="preserve">   Please check for correct spelling on all entries</t>
  </si>
  <si>
    <t>Use GSA Per Diem</t>
  </si>
  <si>
    <r>
      <t>Auto Calculated</t>
    </r>
    <r>
      <rPr>
        <b/>
        <sz val="11"/>
        <color rgb="FF8E0000"/>
        <rFont val="Times New Roman"/>
        <family val="1"/>
      </rPr>
      <t xml:space="preserve">
</t>
    </r>
    <r>
      <rPr>
        <b/>
        <sz val="11"/>
        <rFont val="Times New Roman"/>
        <family val="1"/>
      </rPr>
      <t xml:space="preserve">1-day Salary &amp; Benefits </t>
    </r>
    <r>
      <rPr>
        <b/>
        <sz val="11"/>
        <color rgb="FF8E0000"/>
        <rFont val="Times New Roman"/>
        <family val="1"/>
      </rPr>
      <t xml:space="preserve">
</t>
    </r>
    <r>
      <rPr>
        <sz val="8"/>
        <color rgb="FF8E0000"/>
        <rFont val="Times New Roman"/>
        <family val="1"/>
      </rPr>
      <t xml:space="preserve"> </t>
    </r>
    <r>
      <rPr>
        <b/>
        <sz val="11"/>
        <color rgb="FF8E0000"/>
        <rFont val="Times New Roman"/>
        <family val="1"/>
      </rPr>
      <t xml:space="preserve">
</t>
    </r>
    <r>
      <rPr>
        <sz val="8"/>
        <color rgb="FF8E0000"/>
        <rFont val="Times New Roman"/>
        <family val="1"/>
      </rPr>
      <t xml:space="preserve"> </t>
    </r>
  </si>
  <si>
    <r>
      <t xml:space="preserve">These instructions/definitions are meant to aid you in completing the Attendee Detailed Cost Analysis Spreadsheet (ADCAS) which will be included with your conference request package.  </t>
    </r>
    <r>
      <rPr>
        <b/>
        <u/>
        <sz val="14"/>
        <color rgb="FF002060"/>
        <rFont val="Times New Roman"/>
        <family val="1"/>
      </rPr>
      <t>The totals from the</t>
    </r>
    <r>
      <rPr>
        <u/>
        <sz val="14"/>
        <color rgb="FF002060"/>
        <rFont val="Times New Roman"/>
        <family val="1"/>
      </rPr>
      <t xml:space="preserve"> Location #1 ADCAS </t>
    </r>
    <r>
      <rPr>
        <b/>
        <u/>
        <sz val="14"/>
        <color rgb="FF002060"/>
        <rFont val="Times New Roman"/>
        <family val="1"/>
      </rPr>
      <t>are linked to both the</t>
    </r>
    <r>
      <rPr>
        <u/>
        <sz val="14"/>
        <color rgb="FF002060"/>
        <rFont val="Times New Roman"/>
        <family val="1"/>
      </rPr>
      <t xml:space="preserve"> Attendee Location Cost Worksheet (LCW) and the Host or Sponsor (LCW), </t>
    </r>
    <r>
      <rPr>
        <b/>
        <u/>
        <sz val="14"/>
        <color rgb="FF002060"/>
        <rFont val="Times New Roman"/>
        <family val="1"/>
      </rPr>
      <t>as well as a few informational items</t>
    </r>
    <r>
      <rPr>
        <u/>
        <sz val="14"/>
        <color rgb="FF002060"/>
        <rFont val="Times New Roman"/>
        <family val="1"/>
      </rPr>
      <t>; please check the information carefully</t>
    </r>
    <r>
      <rPr>
        <sz val="14"/>
        <color rgb="FF002060"/>
        <rFont val="Times New Roman"/>
        <family val="1"/>
      </rPr>
      <t xml:space="preserve">. </t>
    </r>
    <r>
      <rPr>
        <b/>
        <u/>
        <sz val="14"/>
        <color rgb="FF002060"/>
        <rFont val="Times New Roman"/>
        <family val="1"/>
      </rPr>
      <t>The totals from the</t>
    </r>
    <r>
      <rPr>
        <u/>
        <sz val="14"/>
        <color rgb="FF002060"/>
        <rFont val="Times New Roman"/>
        <family val="1"/>
      </rPr>
      <t xml:space="preserve"> Location #2 and #3 ADCAS </t>
    </r>
    <r>
      <rPr>
        <b/>
        <u/>
        <sz val="14"/>
        <color rgb="FF002060"/>
        <rFont val="Times New Roman"/>
        <family val="1"/>
      </rPr>
      <t>are linked to the</t>
    </r>
    <r>
      <rPr>
        <u/>
        <sz val="14"/>
        <color rgb="FF002060"/>
        <rFont val="Times New Roman"/>
        <family val="1"/>
      </rPr>
      <t xml:space="preserve"> Host or Sponsor (LCW)</t>
    </r>
    <r>
      <rPr>
        <sz val="14"/>
        <color rgb="FF002060"/>
        <rFont val="Times New Roman"/>
        <family val="1"/>
      </rPr>
      <t xml:space="preserve">.  If you do not use the ADCAS, then you will need to enter the data directly onto the approriate LCW.  </t>
    </r>
    <r>
      <rPr>
        <b/>
        <sz val="14"/>
        <color rgb="FF002060"/>
        <rFont val="Times New Roman"/>
        <family val="1"/>
      </rPr>
      <t xml:space="preserve">Also included are completed Examples of an ADCAS and LCW. </t>
    </r>
  </si>
  <si>
    <r>
      <t xml:space="preserve">Event Location (City, State or Country) 
</t>
    </r>
    <r>
      <rPr>
        <b/>
        <sz val="12"/>
        <color rgb="FF002060"/>
        <rFont val="Times New Roman"/>
        <family val="1"/>
      </rPr>
      <t>Remember, you will need 3 location tabs (#1, #2, #3) if hosting or sponsoring an event.  
These are linked to the Host/Sponsor LCW</t>
    </r>
  </si>
  <si>
    <r>
      <t xml:space="preserve">Select the domestic M&amp;IE rate for the TDY location from one of the first six items on the dropdown list. 
</t>
    </r>
    <r>
      <rPr>
        <b/>
        <sz val="12"/>
        <color rgb="FF002060"/>
        <rFont val="Times New Roman"/>
        <family val="1"/>
      </rPr>
      <t>The Foreign location M&amp;IE amounts begin after the domestic list</t>
    </r>
  </si>
  <si>
    <r>
      <t xml:space="preserve">Auto-calculated. </t>
    </r>
    <r>
      <rPr>
        <sz val="14"/>
        <rFont val="Times New Roman"/>
        <family val="1"/>
      </rPr>
      <t xml:space="preserve">This is the sum of TDY Expenses, Registration Fees, and Host/Sponsor Expenses </t>
    </r>
    <r>
      <rPr>
        <u/>
        <sz val="14"/>
        <color rgb="FF002060"/>
        <rFont val="Times New Roman"/>
        <family val="1"/>
      </rPr>
      <t>minus</t>
    </r>
    <r>
      <rPr>
        <sz val="14"/>
        <color rgb="FF002060"/>
        <rFont val="Times New Roman"/>
        <family val="1"/>
      </rPr>
      <t xml:space="preserve"> </t>
    </r>
    <r>
      <rPr>
        <sz val="14"/>
        <rFont val="Times New Roman"/>
        <family val="1"/>
      </rPr>
      <t xml:space="preserve">the Soft, Grant, or Trust Funds. </t>
    </r>
  </si>
  <si>
    <r>
      <t xml:space="preserve">These instructions/definitions are meant to aid you in completing the Location Cost Worksheet (LCW), whether attending, hosting or sponsoring an event.  The appropriate worksheets will be included with your conference request package. The totals from the LCW should match the applicable information on the Attendee Detailed Cost Analysis Spreadsheet (ADCAS). </t>
    </r>
    <r>
      <rPr>
        <b/>
        <sz val="14"/>
        <color rgb="FF002060"/>
        <rFont val="Times New Roman"/>
        <family val="1"/>
      </rPr>
      <t xml:space="preserve">NOTE: Totals, and other information as indicated, from the ADCAS are linked to the LCW. You would use these instructions if you do not need to complete the ADCAS. </t>
    </r>
  </si>
  <si>
    <r>
      <t>You agency or staff office name -</t>
    </r>
    <r>
      <rPr>
        <sz val="14"/>
        <color rgb="FF002060"/>
        <rFont val="Times New Roman"/>
        <family val="1"/>
      </rPr>
      <t xml:space="preserve"> </t>
    </r>
    <r>
      <rPr>
        <b/>
        <sz val="14"/>
        <color rgb="FF002060"/>
        <rFont val="Times New Roman"/>
        <family val="1"/>
      </rPr>
      <t>Linked from ADCAS</t>
    </r>
  </si>
  <si>
    <r>
      <t xml:space="preserve">Formal Event Name as it will appear in AgCMS and on the Annual Plan (including acronym) - </t>
    </r>
    <r>
      <rPr>
        <b/>
        <sz val="14"/>
        <color rgb="FF002060"/>
        <rFont val="Times New Roman"/>
        <family val="1"/>
      </rPr>
      <t>Linked from ADCAS</t>
    </r>
  </si>
  <si>
    <r>
      <t>City and State where the event will be held -</t>
    </r>
    <r>
      <rPr>
        <sz val="14"/>
        <color rgb="FFFF0000"/>
        <rFont val="Times New Roman"/>
        <family val="1"/>
      </rPr>
      <t xml:space="preserve"> </t>
    </r>
    <r>
      <rPr>
        <b/>
        <sz val="14"/>
        <color rgb="FF002060"/>
        <rFont val="Times New Roman"/>
        <family val="1"/>
      </rPr>
      <t>Linked from ADCAS</t>
    </r>
  </si>
  <si>
    <r>
      <t xml:space="preserve">Lodging and M&amp;IE daily rates -  </t>
    </r>
    <r>
      <rPr>
        <b/>
        <sz val="14"/>
        <color rgb="FF002060"/>
        <rFont val="Times New Roman"/>
        <family val="1"/>
      </rPr>
      <t>Linked from ADCAS</t>
    </r>
  </si>
  <si>
    <r>
      <t xml:space="preserve">Once complete, enter the total sum - </t>
    </r>
    <r>
      <rPr>
        <b/>
        <sz val="10"/>
        <color rgb="FFC00000"/>
        <rFont val="Times New Roman"/>
        <family val="1"/>
      </rPr>
      <t>$253,954</t>
    </r>
    <r>
      <rPr>
        <b/>
        <sz val="10"/>
        <color rgb="FFFF0000"/>
        <rFont val="Times New Roman"/>
        <family val="1"/>
      </rPr>
      <t xml:space="preserve"> </t>
    </r>
    <r>
      <rPr>
        <b/>
        <sz val="10"/>
        <rFont val="Times New Roman"/>
        <family val="1"/>
      </rPr>
      <t>-</t>
    </r>
    <r>
      <rPr>
        <b/>
        <sz val="10"/>
        <color rgb="FFFF0000"/>
        <rFont val="Times New Roman"/>
        <family val="1"/>
      </rPr>
      <t xml:space="preserve"> </t>
    </r>
    <r>
      <rPr>
        <sz val="10"/>
        <rFont val="Times New Roman"/>
        <family val="1"/>
      </rPr>
      <t>on the Location Cost Worksheet</t>
    </r>
  </si>
  <si>
    <r>
      <rPr>
        <i/>
        <sz val="10"/>
        <color rgb="FFC00000"/>
        <rFont val="Times New Roman"/>
        <family val="1"/>
      </rPr>
      <t>Auto Calculated</t>
    </r>
    <r>
      <rPr>
        <b/>
        <sz val="11"/>
        <rFont val="Times New Roman"/>
        <family val="1"/>
      </rPr>
      <t xml:space="preserve">
1-day Salary &amp; Benefits 
</t>
    </r>
    <r>
      <rPr>
        <sz val="8"/>
        <rFont val="Times New Roman"/>
        <family val="1"/>
      </rPr>
      <t xml:space="preserve"> </t>
    </r>
    <r>
      <rPr>
        <b/>
        <sz val="11"/>
        <rFont val="Times New Roman"/>
        <family val="1"/>
      </rPr>
      <t xml:space="preserve">
</t>
    </r>
    <r>
      <rPr>
        <sz val="8"/>
        <rFont val="Times New Roman"/>
        <family val="1"/>
      </rPr>
      <t xml:space="preserve"> </t>
    </r>
  </si>
  <si>
    <r>
      <rPr>
        <i/>
        <sz val="10"/>
        <color rgb="FFC00000"/>
        <rFont val="Times New Roman"/>
        <family val="1"/>
      </rPr>
      <t>Auto Calculated</t>
    </r>
    <r>
      <rPr>
        <b/>
        <sz val="11"/>
        <rFont val="Times New Roman"/>
        <family val="1"/>
      </rPr>
      <t xml:space="preserve">
Total Lodging Expense  </t>
    </r>
  </si>
  <si>
    <r>
      <rPr>
        <i/>
        <sz val="10"/>
        <color rgb="FFC00000"/>
        <rFont val="Times New Roman"/>
        <family val="1"/>
      </rPr>
      <t>Auto Calculated</t>
    </r>
    <r>
      <rPr>
        <b/>
        <sz val="11"/>
        <rFont val="Times New Roman"/>
        <family val="1"/>
      </rPr>
      <t xml:space="preserve">
Total M&amp;IE Expense</t>
    </r>
  </si>
  <si>
    <r>
      <rPr>
        <i/>
        <sz val="10"/>
        <color rgb="FFC00000"/>
        <rFont val="Times New Roman"/>
        <family val="1"/>
      </rPr>
      <t>Auto Calculated</t>
    </r>
    <r>
      <rPr>
        <b/>
        <sz val="11"/>
        <rFont val="Times New Roman"/>
        <family val="1"/>
      </rPr>
      <t xml:space="preserve">
1-day Salary &amp; Benefits 
</t>
    </r>
    <r>
      <rPr>
        <sz val="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</si>
</sst>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mm/dd/yy;@"/>
    <numFmt numFmtId="167" formatCode="&quot;$&quot;#,##0.00"/>
  </numFmts>
  <fonts count="93" x14ac:knownFonts="1">
    <font>
      <sz val="11"/>
      <color theme="1"/>
      <name val="Aptos Narrow"/>
      <family val="2"/>
      <scheme val="minor"/>
    </font>
    <font>
      <sz val="11"/>
      <color theme="1"/>
      <name val="Aptos Narrow"/>
      <family val="2"/>
      <scheme val="minor"/>
    </font>
    <font>
      <sz val="10"/>
      <name val="Arial"/>
      <family val="2"/>
    </font>
    <font>
      <sz val="14"/>
      <name val="Aptos Display"/>
      <family val="1"/>
      <scheme val="major"/>
    </font>
    <font>
      <b/>
      <sz val="14"/>
      <color theme="1"/>
      <name val="Aptos Display"/>
      <family val="1"/>
      <scheme val="major"/>
    </font>
    <font>
      <sz val="14"/>
      <color rgb="FFFF0000"/>
      <name val="Aptos Display"/>
      <family val="1"/>
      <scheme val="major"/>
    </font>
    <font>
      <sz val="12"/>
      <name val="Aptos Display"/>
      <family val="1"/>
      <scheme val="major"/>
    </font>
    <font>
      <sz val="10"/>
      <color rgb="FF000000"/>
      <name val="Times New Roman"/>
      <family val="1"/>
    </font>
    <font>
      <b/>
      <sz val="12"/>
      <color rgb="FF000000"/>
      <name val="Times New Roman"/>
      <family val="1"/>
    </font>
    <font>
      <b/>
      <sz val="14"/>
      <name val="Times New Roman"/>
      <family val="1"/>
    </font>
    <font>
      <sz val="14"/>
      <color rgb="FF000000"/>
      <name val="Times New Roman"/>
      <family val="1"/>
    </font>
    <font>
      <b/>
      <sz val="14"/>
      <color rgb="FF000000"/>
      <name val="Times New Roman"/>
      <family val="1"/>
    </font>
    <font>
      <b/>
      <i/>
      <sz val="14"/>
      <name val="Times New Roman"/>
      <family val="1"/>
    </font>
    <font>
      <i/>
      <sz val="10"/>
      <color rgb="FF000000"/>
      <name val="Times New Roman"/>
      <family val="1"/>
    </font>
    <font>
      <b/>
      <i/>
      <sz val="10"/>
      <color rgb="FF000000"/>
      <name val="Times New Roman"/>
      <family val="1"/>
    </font>
    <font>
      <b/>
      <i/>
      <u/>
      <sz val="10"/>
      <color rgb="FF000000"/>
      <name val="Times New Roman"/>
      <family val="1"/>
    </font>
    <font>
      <sz val="9"/>
      <color rgb="FF974705"/>
      <name val="Times New Roman"/>
      <family val="1"/>
    </font>
    <font>
      <sz val="12"/>
      <color rgb="FF000000"/>
      <name val="Times New Roman"/>
      <family val="1"/>
    </font>
    <font>
      <u/>
      <sz val="11"/>
      <color theme="10"/>
      <name val="Aptos Narrow"/>
      <family val="2"/>
      <scheme val="minor"/>
    </font>
    <font>
      <b/>
      <sz val="16"/>
      <color rgb="FFFF0000"/>
      <name val="Times New Roman"/>
      <family val="1"/>
    </font>
    <font>
      <sz val="11"/>
      <name val="Times New Roman"/>
      <family val="1"/>
    </font>
    <font>
      <b/>
      <sz val="11"/>
      <name val="Times New Roman"/>
      <family val="1"/>
    </font>
    <font>
      <sz val="10"/>
      <name val="Times New Roman"/>
      <family val="1"/>
    </font>
    <font>
      <sz val="12"/>
      <name val="Times New Roman"/>
      <family val="1"/>
    </font>
    <font>
      <b/>
      <sz val="12"/>
      <name val="Times New Roman"/>
      <family val="1"/>
    </font>
    <font>
      <u/>
      <sz val="10"/>
      <color theme="10"/>
      <name val="Times New Roman"/>
      <family val="1"/>
    </font>
    <font>
      <sz val="8"/>
      <name val="Times New Roman"/>
      <family val="1"/>
    </font>
    <font>
      <b/>
      <sz val="10"/>
      <name val="Times New Roman"/>
      <family val="1"/>
    </font>
    <font>
      <b/>
      <sz val="11"/>
      <color theme="1"/>
      <name val="Times New Roman"/>
      <family val="1"/>
    </font>
    <font>
      <sz val="8"/>
      <color theme="1"/>
      <name val="Times New Roman"/>
      <family val="1"/>
    </font>
    <font>
      <sz val="9"/>
      <color theme="1"/>
      <name val="Times New Roman"/>
      <family val="1"/>
    </font>
    <font>
      <sz val="11"/>
      <color theme="1"/>
      <name val="Times New Roman"/>
      <family val="1"/>
    </font>
    <font>
      <sz val="10"/>
      <color theme="1"/>
      <name val="Times New Roman"/>
      <family val="1"/>
    </font>
    <font>
      <sz val="10"/>
      <color theme="9" tint="-0.499984740745262"/>
      <name val="Times New Roman"/>
      <family val="1"/>
    </font>
    <font>
      <sz val="10.5"/>
      <name val="Times New Roman"/>
      <family val="1"/>
    </font>
    <font>
      <b/>
      <sz val="10.5"/>
      <name val="Times New Roman"/>
      <family val="1"/>
    </font>
    <font>
      <b/>
      <u/>
      <sz val="14"/>
      <name val="Times New Roman"/>
      <family val="1"/>
    </font>
    <font>
      <i/>
      <sz val="8"/>
      <name val="Times New Roman"/>
      <family val="1"/>
    </font>
    <font>
      <b/>
      <sz val="10"/>
      <color rgb="FF000000"/>
      <name val="Times New Roman"/>
      <family val="1"/>
    </font>
    <font>
      <b/>
      <sz val="12"/>
      <color rgb="FF974705"/>
      <name val="Times New Roman"/>
      <family val="1"/>
    </font>
    <font>
      <b/>
      <sz val="12"/>
      <color theme="9" tint="-0.499984740745262"/>
      <name val="Times New Roman"/>
      <family val="1"/>
    </font>
    <font>
      <b/>
      <i/>
      <sz val="8"/>
      <name val="Times New Roman"/>
      <family val="1"/>
    </font>
    <font>
      <b/>
      <sz val="12"/>
      <color rgb="FF0070C0"/>
      <name val="Times New Roman"/>
      <family val="1"/>
    </font>
    <font>
      <b/>
      <sz val="11"/>
      <color rgb="FF0070C0"/>
      <name val="Times New Roman"/>
      <family val="1"/>
    </font>
    <font>
      <sz val="12"/>
      <color rgb="FF0070C0"/>
      <name val="Times New Roman"/>
      <family val="1"/>
    </font>
    <font>
      <sz val="10"/>
      <color rgb="FF974705"/>
      <name val="Times New Roman"/>
      <family val="1"/>
    </font>
    <font>
      <b/>
      <sz val="11"/>
      <color rgb="FF974705"/>
      <name val="Times New Roman"/>
      <family val="1"/>
    </font>
    <font>
      <sz val="9"/>
      <color rgb="FF0070C0"/>
      <name val="Times New Roman"/>
      <family val="1"/>
    </font>
    <font>
      <sz val="11"/>
      <color rgb="FF000000"/>
      <name val="Times New Roman"/>
      <family val="1"/>
    </font>
    <font>
      <b/>
      <sz val="11"/>
      <color rgb="FF000000"/>
      <name val="Times New Roman"/>
      <family val="1"/>
    </font>
    <font>
      <b/>
      <sz val="10"/>
      <name val="Arial"/>
      <family val="2"/>
    </font>
    <font>
      <sz val="10"/>
      <color rgb="FFFF0000"/>
      <name val="Arial"/>
      <family val="2"/>
    </font>
    <font>
      <sz val="10"/>
      <color theme="3" tint="-0.249977111117893"/>
      <name val="Arial"/>
      <family val="2"/>
    </font>
    <font>
      <sz val="12"/>
      <color theme="1"/>
      <name val="Times New Roman"/>
      <family val="1"/>
    </font>
    <font>
      <b/>
      <sz val="18"/>
      <color theme="1"/>
      <name val="Times New Roman"/>
      <family val="1"/>
    </font>
    <font>
      <i/>
      <sz val="11.5"/>
      <color theme="1"/>
      <name val="Times New Roman"/>
      <family val="1"/>
    </font>
    <font>
      <b/>
      <sz val="11.5"/>
      <color theme="1"/>
      <name val="Times New Roman"/>
      <family val="1"/>
    </font>
    <font>
      <sz val="11.5"/>
      <color theme="1"/>
      <name val="Times New Roman"/>
      <family val="1"/>
    </font>
    <font>
      <b/>
      <sz val="10"/>
      <color theme="1"/>
      <name val="Times New Roman"/>
      <family val="1"/>
    </font>
    <font>
      <b/>
      <sz val="10"/>
      <color rgb="FFFF0000"/>
      <name val="Times New Roman"/>
      <family val="1"/>
    </font>
    <font>
      <u/>
      <sz val="11"/>
      <color theme="10"/>
      <name val="Times New Roman"/>
      <family val="1"/>
    </font>
    <font>
      <sz val="14"/>
      <name val="Times New Roman"/>
      <family val="1"/>
    </font>
    <font>
      <b/>
      <sz val="14"/>
      <color theme="1"/>
      <name val="Times New Roman"/>
      <family val="1"/>
    </font>
    <font>
      <i/>
      <sz val="14"/>
      <name val="Times New Roman"/>
      <family val="1"/>
    </font>
    <font>
      <b/>
      <i/>
      <u/>
      <sz val="14"/>
      <name val="Times New Roman"/>
      <family val="1"/>
    </font>
    <font>
      <b/>
      <sz val="14"/>
      <color theme="5" tint="0.79998168889431442"/>
      <name val="Times New Roman"/>
      <family val="1"/>
    </font>
    <font>
      <sz val="11"/>
      <color theme="4" tint="-0.249977111117893"/>
      <name val="Times New Roman"/>
      <family val="1"/>
    </font>
    <font>
      <sz val="9"/>
      <name val="Times New Roman"/>
      <family val="1"/>
    </font>
    <font>
      <u/>
      <sz val="14"/>
      <color rgb="FF002060"/>
      <name val="Times New Roman"/>
      <family val="1"/>
    </font>
    <font>
      <sz val="14"/>
      <color rgb="FFFF0000"/>
      <name val="Times New Roman"/>
      <family val="1"/>
    </font>
    <font>
      <i/>
      <sz val="9"/>
      <name val="Times New Roman"/>
      <family val="1"/>
    </font>
    <font>
      <b/>
      <i/>
      <sz val="9"/>
      <name val="Times New Roman"/>
      <family val="1"/>
    </font>
    <font>
      <b/>
      <sz val="9"/>
      <name val="Times New Roman"/>
      <family val="1"/>
    </font>
    <font>
      <b/>
      <sz val="11"/>
      <color rgb="FF8E0000"/>
      <name val="Times New Roman"/>
      <family val="1"/>
    </font>
    <font>
      <i/>
      <sz val="10"/>
      <color rgb="FF8E0000"/>
      <name val="Times New Roman"/>
      <family val="1"/>
    </font>
    <font>
      <sz val="8"/>
      <color rgb="FF8E0000"/>
      <name val="Times New Roman"/>
      <family val="1"/>
    </font>
    <font>
      <sz val="14"/>
      <color rgb="FF505050"/>
      <name val="Times New Roman"/>
      <family val="1"/>
    </font>
    <font>
      <b/>
      <sz val="14"/>
      <color rgb="FF505050"/>
      <name val="Times New Roman"/>
      <family val="1"/>
    </font>
    <font>
      <sz val="11"/>
      <color rgb="FF505050"/>
      <name val="Times New Roman"/>
      <family val="1"/>
    </font>
    <font>
      <b/>
      <sz val="10"/>
      <color rgb="FF505050"/>
      <name val="Times New Roman"/>
      <family val="1"/>
    </font>
    <font>
      <sz val="16"/>
      <color rgb="FF505050"/>
      <name val="Times New Roman"/>
      <family val="1"/>
    </font>
    <font>
      <b/>
      <sz val="11"/>
      <color rgb="FF505050"/>
      <name val="Times New Roman"/>
      <family val="1"/>
    </font>
    <font>
      <sz val="12"/>
      <color rgb="FF505050"/>
      <name val="Times New Roman"/>
      <family val="1"/>
    </font>
    <font>
      <b/>
      <sz val="11.5"/>
      <color rgb="FF9A0000"/>
      <name val="Times New Roman"/>
      <family val="1"/>
    </font>
    <font>
      <sz val="14"/>
      <color rgb="FF002060"/>
      <name val="Times New Roman"/>
      <family val="1"/>
    </font>
    <font>
      <b/>
      <u/>
      <sz val="14"/>
      <color rgb="FF002060"/>
      <name val="Times New Roman"/>
      <family val="1"/>
    </font>
    <font>
      <b/>
      <sz val="14"/>
      <color rgb="FF002060"/>
      <name val="Times New Roman"/>
      <family val="1"/>
    </font>
    <font>
      <b/>
      <sz val="12"/>
      <color rgb="FF002060"/>
      <name val="Times New Roman"/>
      <family val="1"/>
    </font>
    <font>
      <b/>
      <sz val="10"/>
      <color rgb="FFC00000"/>
      <name val="Times New Roman"/>
      <family val="1"/>
    </font>
    <font>
      <b/>
      <sz val="11"/>
      <color rgb="FFC00000"/>
      <name val="Times New Roman"/>
      <family val="1"/>
    </font>
    <font>
      <sz val="12"/>
      <color rgb="FFC00000"/>
      <name val="Times New Roman"/>
      <family val="1"/>
    </font>
    <font>
      <b/>
      <sz val="16"/>
      <color rgb="FFC00000"/>
      <name val="Times New Roman"/>
      <family val="1"/>
    </font>
    <font>
      <i/>
      <sz val="10"/>
      <color rgb="FFC00000"/>
      <name val="Times New Roman"/>
      <family val="1"/>
    </font>
  </fonts>
  <fills count="14">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CC"/>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style="medium">
        <color indexed="64"/>
      </right>
      <top/>
      <bottom/>
      <diagonal/>
    </border>
    <border>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7" fillId="0" borderId="0"/>
    <xf numFmtId="0" fontId="18" fillId="0" borderId="0" applyNumberFormat="0" applyFill="0" applyBorder="0" applyAlignment="0" applyProtection="0"/>
    <xf numFmtId="6" fontId="1" fillId="0" borderId="0" applyFont="0" applyFill="0" applyBorder="0" applyAlignment="0" applyProtection="0"/>
    <xf numFmtId="0" fontId="1" fillId="0" borderId="0"/>
    <xf numFmtId="0" fontId="1" fillId="0" borderId="0"/>
  </cellStyleXfs>
  <cellXfs count="484">
    <xf numFmtId="0" fontId="0" fillId="0" borderId="0" xfId="0"/>
    <xf numFmtId="0" fontId="3" fillId="0" borderId="0" xfId="3" applyFont="1" applyAlignment="1">
      <alignment horizontal="center"/>
    </xf>
    <xf numFmtId="0" fontId="3" fillId="0" borderId="0" xfId="3" applyFont="1"/>
    <xf numFmtId="0" fontId="4" fillId="0" borderId="0" xfId="3" applyFont="1" applyAlignment="1">
      <alignment vertical="center" wrapText="1"/>
    </xf>
    <xf numFmtId="0" fontId="3" fillId="0" borderId="0" xfId="3" applyFont="1" applyAlignment="1">
      <alignment wrapText="1"/>
    </xf>
    <xf numFmtId="0" fontId="3" fillId="0" borderId="0" xfId="3" applyFont="1" applyAlignment="1">
      <alignment vertical="top" wrapText="1"/>
    </xf>
    <xf numFmtId="0" fontId="5" fillId="0" borderId="0" xfId="3" applyFont="1" applyAlignment="1">
      <alignment wrapText="1"/>
    </xf>
    <xf numFmtId="0" fontId="6" fillId="0" borderId="0" xfId="0" applyFont="1" applyAlignment="1">
      <alignment horizontal="left" wrapText="1"/>
    </xf>
    <xf numFmtId="0" fontId="7" fillId="0" borderId="0" xfId="4" applyAlignment="1">
      <alignment horizontal="left" vertical="top"/>
    </xf>
    <xf numFmtId="0" fontId="8" fillId="0" borderId="12" xfId="4" applyFont="1" applyBorder="1" applyAlignment="1">
      <alignment horizontal="left" vertical="top"/>
    </xf>
    <xf numFmtId="0" fontId="11" fillId="0" borderId="4" xfId="4" applyFont="1" applyBorder="1" applyAlignment="1">
      <alignment horizontal="left" vertical="top" wrapText="1"/>
    </xf>
    <xf numFmtId="0" fontId="10" fillId="0" borderId="13" xfId="4" applyFont="1" applyBorder="1" applyAlignment="1">
      <alignment horizontal="left" vertical="top"/>
    </xf>
    <xf numFmtId="0" fontId="9" fillId="0" borderId="4" xfId="4" applyFont="1" applyBorder="1" applyAlignment="1">
      <alignment horizontal="left" vertical="top" wrapText="1"/>
    </xf>
    <xf numFmtId="0" fontId="8" fillId="0" borderId="12" xfId="4" applyFont="1" applyBorder="1" applyAlignment="1">
      <alignment horizontal="right" vertical="top"/>
    </xf>
    <xf numFmtId="0" fontId="9" fillId="4" borderId="4" xfId="4" applyFont="1" applyFill="1" applyBorder="1" applyAlignment="1">
      <alignment horizontal="left" vertical="top" wrapText="1"/>
    </xf>
    <xf numFmtId="0" fontId="10" fillId="0" borderId="13" xfId="4" applyFont="1" applyBorder="1" applyAlignment="1">
      <alignment horizontal="left" vertical="top" wrapText="1"/>
    </xf>
    <xf numFmtId="0" fontId="8" fillId="0" borderId="14" xfId="4" applyFont="1" applyBorder="1" applyAlignment="1">
      <alignment horizontal="left" vertical="top"/>
    </xf>
    <xf numFmtId="0" fontId="9" fillId="0" borderId="15" xfId="4" applyFont="1" applyBorder="1" applyAlignment="1">
      <alignment horizontal="left" vertical="top" wrapText="1"/>
    </xf>
    <xf numFmtId="0" fontId="10" fillId="0" borderId="16" xfId="4" applyFont="1" applyBorder="1" applyAlignment="1">
      <alignment horizontal="left" vertical="top"/>
    </xf>
    <xf numFmtId="0" fontId="8" fillId="0" borderId="0" xfId="4" applyFont="1" applyAlignment="1">
      <alignment horizontal="left" vertical="top"/>
    </xf>
    <xf numFmtId="0" fontId="17" fillId="0" borderId="0" xfId="4" applyFont="1" applyAlignment="1">
      <alignment horizontal="left" vertical="top"/>
    </xf>
    <xf numFmtId="0" fontId="20" fillId="0" borderId="0" xfId="0" applyFont="1" applyAlignment="1">
      <alignment horizontal="center" vertical="center" wrapText="1"/>
    </xf>
    <xf numFmtId="0" fontId="21" fillId="0" borderId="0" xfId="0" applyFont="1" applyAlignment="1">
      <alignment horizontal="center" vertical="center" wrapText="1"/>
    </xf>
    <xf numFmtId="0" fontId="9" fillId="0" borderId="0" xfId="0" applyFont="1"/>
    <xf numFmtId="164" fontId="21" fillId="0" borderId="0" xfId="0" applyNumberFormat="1" applyFont="1" applyAlignment="1">
      <alignment horizontal="center" vertical="center" wrapText="1"/>
    </xf>
    <xf numFmtId="0" fontId="22" fillId="0" borderId="0" xfId="0" applyFont="1"/>
    <xf numFmtId="165" fontId="24" fillId="0" borderId="21" xfId="6" applyNumberFormat="1" applyFont="1" applyFill="1" applyBorder="1" applyAlignment="1">
      <alignment horizontal="center" vertical="center" wrapText="1"/>
    </xf>
    <xf numFmtId="165" fontId="24" fillId="0" borderId="22" xfId="6" applyNumberFormat="1" applyFont="1" applyBorder="1" applyAlignment="1">
      <alignment horizontal="center" vertical="center" wrapText="1"/>
    </xf>
    <xf numFmtId="165" fontId="24" fillId="0" borderId="23" xfId="6" applyNumberFormat="1" applyFont="1" applyBorder="1" applyAlignment="1">
      <alignment horizontal="center" vertical="center" wrapText="1"/>
    </xf>
    <xf numFmtId="166" fontId="9" fillId="0" borderId="0" xfId="0" applyNumberFormat="1" applyFont="1"/>
    <xf numFmtId="14" fontId="9" fillId="0" borderId="0" xfId="0" applyNumberFormat="1" applyFont="1" applyAlignment="1">
      <alignment horizontal="left"/>
    </xf>
    <xf numFmtId="167" fontId="21" fillId="0" borderId="0" xfId="0" applyNumberFormat="1" applyFont="1" applyAlignment="1">
      <alignment horizontal="center" vertical="center" wrapText="1"/>
    </xf>
    <xf numFmtId="164" fontId="21" fillId="0" borderId="0" xfId="0" applyNumberFormat="1" applyFont="1" applyAlignment="1">
      <alignment horizontal="center" vertical="center" shrinkToFit="1"/>
    </xf>
    <xf numFmtId="0" fontId="27" fillId="0" borderId="0" xfId="0" applyFont="1" applyAlignment="1">
      <alignment horizont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167" fontId="21" fillId="6" borderId="22" xfId="0" applyNumberFormat="1" applyFont="1" applyFill="1" applyBorder="1" applyAlignment="1">
      <alignment horizontal="center" vertical="center" wrapText="1"/>
    </xf>
    <xf numFmtId="167" fontId="21" fillId="0" borderId="22" xfId="0" applyNumberFormat="1" applyFont="1" applyBorder="1" applyAlignment="1">
      <alignment horizontal="center" vertical="center" wrapText="1"/>
    </xf>
    <xf numFmtId="0" fontId="28" fillId="0" borderId="22" xfId="0" applyFont="1" applyBorder="1" applyAlignment="1">
      <alignment horizontal="center" vertical="center" wrapText="1"/>
    </xf>
    <xf numFmtId="0" fontId="21" fillId="0" borderId="26" xfId="0" applyFont="1" applyBorder="1" applyAlignment="1">
      <alignment horizontal="center" vertical="center" wrapText="1"/>
    </xf>
    <xf numFmtId="167" fontId="21" fillId="7" borderId="27" xfId="0" applyNumberFormat="1" applyFont="1" applyFill="1" applyBorder="1" applyAlignment="1">
      <alignment horizontal="center" vertical="center" wrapText="1"/>
    </xf>
    <xf numFmtId="0" fontId="31" fillId="0" borderId="0" xfId="0" applyFont="1" applyAlignment="1">
      <alignment horizontal="center" vertical="center" wrapText="1"/>
    </xf>
    <xf numFmtId="0" fontId="22" fillId="0" borderId="28" xfId="0" applyFont="1" applyBorder="1" applyAlignment="1">
      <alignment horizontal="center" wrapText="1"/>
    </xf>
    <xf numFmtId="0" fontId="32" fillId="0" borderId="28" xfId="7" applyFont="1" applyBorder="1" applyAlignment="1">
      <alignment horizontal="left" wrapText="1"/>
    </xf>
    <xf numFmtId="165" fontId="22" fillId="6" borderId="28" xfId="1" applyNumberFormat="1" applyFont="1" applyFill="1" applyBorder="1" applyAlignment="1">
      <alignment horizontal="center" wrapText="1"/>
    </xf>
    <xf numFmtId="165" fontId="22" fillId="0" borderId="28" xfId="2" applyNumberFormat="1" applyFont="1" applyFill="1" applyBorder="1" applyAlignment="1">
      <alignment horizontal="center" wrapText="1"/>
    </xf>
    <xf numFmtId="165" fontId="22" fillId="6" borderId="28" xfId="2" applyNumberFormat="1" applyFont="1" applyFill="1" applyBorder="1" applyAlignment="1" applyProtection="1">
      <alignment horizontal="center" wrapText="1"/>
    </xf>
    <xf numFmtId="0" fontId="22" fillId="0" borderId="28" xfId="7" applyFont="1" applyBorder="1" applyAlignment="1">
      <alignment horizontal="center" wrapText="1"/>
    </xf>
    <xf numFmtId="165" fontId="22" fillId="0" borderId="28" xfId="2" applyNumberFormat="1" applyFont="1" applyFill="1" applyBorder="1" applyAlignment="1">
      <alignment horizontal="center" shrinkToFit="1"/>
    </xf>
    <xf numFmtId="165" fontId="22" fillId="0" borderId="29" xfId="2" applyNumberFormat="1" applyFont="1" applyFill="1" applyBorder="1" applyAlignment="1">
      <alignment horizontal="center" wrapText="1"/>
    </xf>
    <xf numFmtId="0" fontId="22" fillId="7" borderId="30" xfId="0" applyFont="1" applyFill="1" applyBorder="1" applyAlignment="1">
      <alignment horizontal="center" wrapText="1"/>
    </xf>
    <xf numFmtId="0" fontId="22" fillId="0" borderId="0" xfId="0" applyFont="1" applyAlignment="1">
      <alignment horizontal="center" wrapText="1"/>
    </xf>
    <xf numFmtId="0" fontId="22" fillId="0" borderId="4" xfId="0" applyFont="1" applyBorder="1" applyAlignment="1">
      <alignment horizontal="center" wrapText="1"/>
    </xf>
    <xf numFmtId="0" fontId="32" fillId="0" borderId="4" xfId="7" applyFont="1" applyBorder="1" applyAlignment="1">
      <alignment horizontal="left" wrapText="1"/>
    </xf>
    <xf numFmtId="165" fontId="22" fillId="0" borderId="4" xfId="2" applyNumberFormat="1" applyFont="1" applyFill="1" applyBorder="1" applyAlignment="1">
      <alignment horizontal="center" wrapText="1"/>
    </xf>
    <xf numFmtId="165" fontId="22" fillId="6" borderId="4" xfId="2" applyNumberFormat="1" applyFont="1" applyFill="1" applyBorder="1" applyAlignment="1" applyProtection="1">
      <alignment horizontal="center" wrapText="1"/>
    </xf>
    <xf numFmtId="0" fontId="22" fillId="0" borderId="4" xfId="7" applyFont="1" applyBorder="1" applyAlignment="1">
      <alignment horizontal="center" wrapText="1"/>
    </xf>
    <xf numFmtId="165" fontId="22" fillId="0" borderId="4" xfId="2" applyNumberFormat="1" applyFont="1" applyFill="1" applyBorder="1" applyAlignment="1">
      <alignment horizontal="center" shrinkToFit="1"/>
    </xf>
    <xf numFmtId="165" fontId="22" fillId="0" borderId="1" xfId="2" applyNumberFormat="1" applyFont="1" applyFill="1" applyBorder="1" applyAlignment="1">
      <alignment horizontal="center" wrapText="1"/>
    </xf>
    <xf numFmtId="0" fontId="22" fillId="7" borderId="31" xfId="0" applyFont="1" applyFill="1" applyBorder="1" applyAlignment="1">
      <alignment horizontal="center" wrapText="1"/>
    </xf>
    <xf numFmtId="165" fontId="22" fillId="0" borderId="1" xfId="0" applyNumberFormat="1" applyFont="1" applyBorder="1" applyAlignment="1">
      <alignment horizontal="center" wrapText="1"/>
    </xf>
    <xf numFmtId="165" fontId="33" fillId="0" borderId="1" xfId="0" applyNumberFormat="1" applyFont="1" applyBorder="1" applyAlignment="1">
      <alignment horizontal="center" wrapText="1"/>
    </xf>
    <xf numFmtId="0" fontId="22" fillId="7" borderId="32" xfId="0" applyFont="1" applyFill="1" applyBorder="1" applyAlignment="1">
      <alignment horizontal="center" wrapText="1"/>
    </xf>
    <xf numFmtId="0" fontId="27" fillId="7" borderId="33" xfId="0" applyFont="1" applyFill="1" applyBorder="1" applyAlignment="1">
      <alignment horizontal="left" wrapText="1" indent="2"/>
    </xf>
    <xf numFmtId="0" fontId="27" fillId="0" borderId="0" xfId="0" applyFont="1" applyAlignment="1">
      <alignment horizontal="left" wrapText="1" indent="2"/>
    </xf>
    <xf numFmtId="0" fontId="22" fillId="0" borderId="0" xfId="0" applyFont="1" applyAlignment="1">
      <alignment horizontal="left" wrapText="1"/>
    </xf>
    <xf numFmtId="167" fontId="22" fillId="0" borderId="0" xfId="0" applyNumberFormat="1" applyFont="1" applyAlignment="1">
      <alignment horizontal="center" wrapText="1"/>
    </xf>
    <xf numFmtId="0" fontId="22" fillId="0" borderId="0" xfId="0" applyFont="1" applyAlignment="1">
      <alignment horizontal="center" shrinkToFit="1"/>
    </xf>
    <xf numFmtId="164" fontId="20" fillId="0" borderId="0" xfId="0" applyNumberFormat="1" applyFont="1" applyAlignment="1">
      <alignment horizontal="center" vertical="center" wrapText="1"/>
    </xf>
    <xf numFmtId="0" fontId="22" fillId="0" borderId="0" xfId="0" applyFont="1" applyAlignment="1">
      <alignment horizontal="center" vertical="center" wrapText="1"/>
    </xf>
    <xf numFmtId="0" fontId="24" fillId="5" borderId="36" xfId="0" applyFont="1" applyFill="1" applyBorder="1" applyAlignment="1">
      <alignment horizontal="center" vertical="center" wrapText="1"/>
    </xf>
    <xf numFmtId="0" fontId="23" fillId="0" borderId="9" xfId="0" applyFont="1" applyBorder="1" applyAlignment="1">
      <alignment horizontal="left" wrapText="1"/>
    </xf>
    <xf numFmtId="164" fontId="22" fillId="0" borderId="0" xfId="0" applyNumberFormat="1" applyFont="1" applyAlignment="1">
      <alignment horizontal="center" wrapText="1"/>
    </xf>
    <xf numFmtId="164" fontId="23" fillId="4" borderId="40" xfId="0" applyNumberFormat="1" applyFont="1" applyFill="1" applyBorder="1" applyAlignment="1">
      <alignment horizontal="left" wrapText="1"/>
    </xf>
    <xf numFmtId="164" fontId="23" fillId="4" borderId="41" xfId="0" applyNumberFormat="1" applyFont="1" applyFill="1" applyBorder="1" applyAlignment="1">
      <alignment horizontal="left" wrapText="1"/>
    </xf>
    <xf numFmtId="42" fontId="23" fillId="4" borderId="11" xfId="0" applyNumberFormat="1" applyFont="1" applyFill="1" applyBorder="1" applyAlignment="1">
      <alignment horizontal="center" wrapText="1"/>
    </xf>
    <xf numFmtId="42" fontId="23" fillId="0" borderId="11" xfId="0" applyNumberFormat="1" applyFont="1" applyBorder="1" applyAlignment="1">
      <alignment horizontal="center" wrapText="1"/>
    </xf>
    <xf numFmtId="0" fontId="22" fillId="0" borderId="0" xfId="0" applyFont="1" applyAlignment="1">
      <alignment wrapText="1"/>
    </xf>
    <xf numFmtId="0" fontId="23" fillId="0" borderId="12" xfId="0" applyFont="1" applyBorder="1" applyAlignment="1">
      <alignment horizontal="left" wrapText="1"/>
    </xf>
    <xf numFmtId="42" fontId="23" fillId="0" borderId="13" xfId="0" applyNumberFormat="1" applyFont="1" applyBorder="1" applyAlignment="1">
      <alignment horizontal="left" wrapText="1"/>
    </xf>
    <xf numFmtId="42" fontId="23" fillId="4" borderId="13" xfId="0" applyNumberFormat="1" applyFont="1" applyFill="1" applyBorder="1" applyAlignment="1">
      <alignment horizontal="center" wrapText="1"/>
    </xf>
    <xf numFmtId="42" fontId="23" fillId="0" borderId="43" xfId="0" applyNumberFormat="1" applyFont="1" applyBorder="1" applyAlignment="1">
      <alignment horizontal="center" wrapText="1"/>
    </xf>
    <xf numFmtId="165" fontId="34" fillId="4" borderId="23" xfId="0" applyNumberFormat="1" applyFont="1" applyFill="1" applyBorder="1" applyAlignment="1">
      <alignment horizontal="center"/>
    </xf>
    <xf numFmtId="42" fontId="23" fillId="0" borderId="13" xfId="0" applyNumberFormat="1" applyFont="1" applyBorder="1" applyAlignment="1">
      <alignment horizontal="center" wrapText="1"/>
    </xf>
    <xf numFmtId="0" fontId="20" fillId="0" borderId="0" xfId="0" applyFont="1" applyAlignment="1">
      <alignment wrapText="1"/>
    </xf>
    <xf numFmtId="164" fontId="20" fillId="0" borderId="0" xfId="0" applyNumberFormat="1" applyFont="1" applyAlignment="1">
      <alignment horizontal="center" wrapText="1"/>
    </xf>
    <xf numFmtId="0" fontId="20" fillId="0" borderId="0" xfId="0" applyFont="1" applyAlignment="1">
      <alignment horizontal="center" wrapText="1"/>
    </xf>
    <xf numFmtId="42" fontId="23" fillId="4" borderId="13" xfId="0" applyNumberFormat="1" applyFont="1" applyFill="1" applyBorder="1" applyAlignment="1">
      <alignment horizontal="center"/>
    </xf>
    <xf numFmtId="42" fontId="24" fillId="5" borderId="13" xfId="0" applyNumberFormat="1" applyFont="1" applyFill="1" applyBorder="1" applyAlignment="1">
      <alignment horizontal="center" wrapText="1"/>
    </xf>
    <xf numFmtId="0" fontId="23" fillId="0" borderId="14" xfId="0" applyFont="1" applyBorder="1" applyAlignment="1">
      <alignment horizontal="left" wrapText="1"/>
    </xf>
    <xf numFmtId="42" fontId="23" fillId="0" borderId="16" xfId="0" applyNumberFormat="1" applyFont="1" applyBorder="1" applyAlignment="1">
      <alignment horizontal="left" wrapText="1"/>
    </xf>
    <xf numFmtId="165" fontId="24" fillId="4" borderId="0" xfId="0" applyNumberFormat="1" applyFont="1" applyFill="1" applyAlignment="1">
      <alignment horizontal="center" wrapText="1"/>
    </xf>
    <xf numFmtId="42" fontId="24" fillId="4" borderId="16" xfId="0" applyNumberFormat="1" applyFont="1" applyFill="1" applyBorder="1" applyAlignment="1">
      <alignment horizontal="center" wrapText="1"/>
    </xf>
    <xf numFmtId="42" fontId="23" fillId="0" borderId="16" xfId="0" applyNumberFormat="1" applyFont="1" applyBorder="1" applyAlignment="1">
      <alignment horizontal="center" wrapText="1"/>
    </xf>
    <xf numFmtId="164" fontId="24" fillId="4" borderId="38" xfId="0" applyNumberFormat="1" applyFont="1" applyFill="1" applyBorder="1" applyAlignment="1">
      <alignment wrapText="1"/>
    </xf>
    <xf numFmtId="42" fontId="24" fillId="4" borderId="46" xfId="0" applyNumberFormat="1" applyFont="1" applyFill="1" applyBorder="1" applyAlignment="1">
      <alignment horizontal="center" wrapText="1"/>
    </xf>
    <xf numFmtId="167" fontId="20" fillId="0" borderId="0" xfId="0" applyNumberFormat="1" applyFont="1" applyAlignment="1">
      <alignment horizontal="center" vertical="center" wrapText="1"/>
    </xf>
    <xf numFmtId="164" fontId="34" fillId="0" borderId="0" xfId="0" applyNumberFormat="1" applyFont="1" applyAlignment="1">
      <alignment horizontal="center" wrapText="1"/>
    </xf>
    <xf numFmtId="0" fontId="34" fillId="0" borderId="0" xfId="0" applyFont="1" applyAlignment="1">
      <alignment horizontal="center" wrapText="1"/>
    </xf>
    <xf numFmtId="0" fontId="35" fillId="0" borderId="0" xfId="0" applyFont="1" applyAlignment="1">
      <alignment horizontal="center" wrapText="1"/>
    </xf>
    <xf numFmtId="0" fontId="20" fillId="0" borderId="0" xfId="0" applyFont="1" applyAlignment="1">
      <alignment horizontal="left" vertical="center" wrapText="1"/>
    </xf>
    <xf numFmtId="164" fontId="20" fillId="0" borderId="0" xfId="0" applyNumberFormat="1" applyFont="1" applyAlignment="1">
      <alignment horizontal="center" vertical="center" shrinkToFit="1"/>
    </xf>
    <xf numFmtId="0" fontId="10" fillId="0" borderId="0" xfId="4" applyFont="1" applyAlignment="1">
      <alignment horizontal="left" vertical="top"/>
    </xf>
    <xf numFmtId="0" fontId="17" fillId="0" borderId="49" xfId="4" applyFont="1" applyBorder="1" applyAlignment="1">
      <alignment horizontal="center" vertical="center" wrapText="1"/>
    </xf>
    <xf numFmtId="0" fontId="22" fillId="0" borderId="0" xfId="4" applyFont="1" applyAlignment="1">
      <alignment horizontal="left"/>
    </xf>
    <xf numFmtId="0" fontId="23" fillId="0" borderId="0" xfId="4" applyFont="1" applyAlignment="1">
      <alignment horizontal="left"/>
    </xf>
    <xf numFmtId="0" fontId="24" fillId="0" borderId="0" xfId="4" applyFont="1" applyAlignment="1">
      <alignment horizontal="left"/>
    </xf>
    <xf numFmtId="0" fontId="22" fillId="0" borderId="0" xfId="4" applyFont="1" applyAlignment="1">
      <alignment horizontal="left" vertical="center"/>
    </xf>
    <xf numFmtId="0" fontId="22" fillId="0" borderId="53" xfId="4" applyFont="1" applyBorder="1" applyAlignment="1">
      <alignment horizontal="left" vertical="top" wrapText="1"/>
    </xf>
    <xf numFmtId="0" fontId="20" fillId="0" borderId="0" xfId="4" applyFont="1" applyAlignment="1">
      <alignment horizontal="left"/>
    </xf>
    <xf numFmtId="0" fontId="24" fillId="0" borderId="53" xfId="4" applyFont="1" applyBorder="1" applyAlignment="1">
      <alignment horizontal="left" vertical="top" wrapText="1"/>
    </xf>
    <xf numFmtId="42" fontId="17" fillId="0" borderId="51" xfId="4" applyNumberFormat="1" applyFont="1" applyBorder="1" applyAlignment="1">
      <alignment horizontal="center" vertical="center" wrapText="1"/>
    </xf>
    <xf numFmtId="0" fontId="39" fillId="10" borderId="53" xfId="4" applyFont="1" applyFill="1" applyBorder="1" applyAlignment="1">
      <alignment horizontal="left" vertical="top" wrapText="1"/>
    </xf>
    <xf numFmtId="42" fontId="40" fillId="10" borderId="51" xfId="4" applyNumberFormat="1" applyFont="1" applyFill="1" applyBorder="1" applyAlignment="1">
      <alignment horizontal="center" vertical="center" wrapText="1"/>
    </xf>
    <xf numFmtId="0" fontId="42" fillId="10" borderId="53" xfId="4" applyFont="1" applyFill="1" applyBorder="1" applyAlignment="1">
      <alignment horizontal="left" vertical="top" wrapText="1"/>
    </xf>
    <xf numFmtId="42" fontId="44" fillId="10" borderId="51" xfId="4" applyNumberFormat="1" applyFont="1" applyFill="1" applyBorder="1" applyAlignment="1">
      <alignment horizontal="center" vertical="center" wrapText="1"/>
    </xf>
    <xf numFmtId="0" fontId="45" fillId="10" borderId="17" xfId="4" applyFont="1" applyFill="1" applyBorder="1" applyAlignment="1">
      <alignment horizontal="left" vertical="top" wrapText="1"/>
    </xf>
    <xf numFmtId="42" fontId="40" fillId="10" borderId="27" xfId="4" applyNumberFormat="1" applyFont="1" applyFill="1" applyBorder="1" applyAlignment="1">
      <alignment horizontal="center" vertical="center" wrapText="1"/>
    </xf>
    <xf numFmtId="0" fontId="24" fillId="0" borderId="38" xfId="4" applyFont="1" applyBorder="1" applyAlignment="1">
      <alignment horizontal="left" vertical="top" wrapText="1"/>
    </xf>
    <xf numFmtId="42" fontId="17" fillId="0" borderId="33" xfId="4" applyNumberFormat="1" applyFont="1" applyBorder="1" applyAlignment="1">
      <alignment horizontal="center" vertical="center" wrapText="1"/>
    </xf>
    <xf numFmtId="0" fontId="24" fillId="0" borderId="17" xfId="4" applyFont="1" applyBorder="1" applyAlignment="1">
      <alignment horizontal="left" vertical="top" wrapText="1"/>
    </xf>
    <xf numFmtId="42" fontId="17" fillId="0" borderId="27" xfId="4" applyNumberFormat="1" applyFont="1" applyBorder="1" applyAlignment="1">
      <alignment horizontal="center" vertical="center" wrapText="1"/>
    </xf>
    <xf numFmtId="0" fontId="49" fillId="0" borderId="54" xfId="4" applyFont="1" applyBorder="1" applyAlignment="1">
      <alignment horizontal="center" vertical="top"/>
    </xf>
    <xf numFmtId="42" fontId="17" fillId="10" borderId="51" xfId="4" applyNumberFormat="1" applyFont="1" applyFill="1" applyBorder="1" applyAlignment="1">
      <alignment horizontal="center" vertical="center" wrapText="1"/>
    </xf>
    <xf numFmtId="42" fontId="17" fillId="10" borderId="27" xfId="4" applyNumberFormat="1" applyFont="1" applyFill="1" applyBorder="1" applyAlignment="1">
      <alignment horizontal="center" vertical="center" wrapText="1"/>
    </xf>
    <xf numFmtId="0" fontId="9" fillId="4" borderId="34" xfId="0" applyFont="1" applyFill="1" applyBorder="1" applyAlignment="1">
      <alignment wrapText="1"/>
    </xf>
    <xf numFmtId="0" fontId="27" fillId="4" borderId="35" xfId="0" applyFont="1" applyFill="1" applyBorder="1" applyAlignment="1">
      <alignment wrapText="1"/>
    </xf>
    <xf numFmtId="0" fontId="27" fillId="4" borderId="36" xfId="0" applyFont="1" applyFill="1" applyBorder="1" applyAlignment="1">
      <alignment wrapText="1"/>
    </xf>
    <xf numFmtId="0" fontId="22" fillId="4" borderId="24" xfId="0" applyFont="1" applyFill="1" applyBorder="1" applyAlignment="1">
      <alignment horizontal="left" wrapText="1"/>
    </xf>
    <xf numFmtId="0" fontId="22" fillId="4" borderId="0" xfId="0" applyFont="1" applyFill="1" applyAlignment="1">
      <alignment horizontal="left" wrapText="1"/>
    </xf>
    <xf numFmtId="0" fontId="22" fillId="4" borderId="37" xfId="0" applyFont="1" applyFill="1" applyBorder="1" applyAlignment="1">
      <alignment horizontal="left" wrapText="1"/>
    </xf>
    <xf numFmtId="0" fontId="22" fillId="4" borderId="38" xfId="0" applyFont="1" applyFill="1" applyBorder="1" applyAlignment="1">
      <alignment horizontal="left" wrapText="1"/>
    </xf>
    <xf numFmtId="0" fontId="22" fillId="4" borderId="25" xfId="0" applyFont="1" applyFill="1" applyBorder="1" applyAlignment="1">
      <alignment horizontal="left" wrapText="1"/>
    </xf>
    <xf numFmtId="0" fontId="22" fillId="4" borderId="39" xfId="0" applyFont="1" applyFill="1" applyBorder="1" applyAlignment="1">
      <alignment horizontal="left" wrapText="1"/>
    </xf>
    <xf numFmtId="44" fontId="23" fillId="0" borderId="11" xfId="0" applyNumberFormat="1" applyFont="1" applyBorder="1" applyAlignment="1">
      <alignment horizontal="left" wrapText="1"/>
    </xf>
    <xf numFmtId="0" fontId="23" fillId="4" borderId="41" xfId="0" applyFont="1" applyFill="1" applyBorder="1" applyAlignment="1">
      <alignment horizontal="left" wrapText="1"/>
    </xf>
    <xf numFmtId="165" fontId="23" fillId="4" borderId="11" xfId="0" applyNumberFormat="1" applyFont="1" applyFill="1" applyBorder="1" applyAlignment="1">
      <alignment horizontal="center" wrapText="1"/>
    </xf>
    <xf numFmtId="165" fontId="23" fillId="0" borderId="11" xfId="0" applyNumberFormat="1" applyFont="1" applyBorder="1" applyAlignment="1">
      <alignment horizontal="center" wrapText="1"/>
    </xf>
    <xf numFmtId="44" fontId="23" fillId="0" borderId="13" xfId="0" applyNumberFormat="1" applyFont="1" applyBorder="1" applyAlignment="1">
      <alignment horizontal="left" wrapText="1"/>
    </xf>
    <xf numFmtId="165" fontId="23" fillId="4" borderId="13" xfId="0" applyNumberFormat="1" applyFont="1" applyFill="1" applyBorder="1" applyAlignment="1">
      <alignment horizontal="center" wrapText="1"/>
    </xf>
    <xf numFmtId="165" fontId="23" fillId="0" borderId="43" xfId="0" applyNumberFormat="1" applyFont="1" applyBorder="1" applyAlignment="1">
      <alignment horizontal="center" wrapText="1"/>
    </xf>
    <xf numFmtId="165" fontId="23" fillId="0" borderId="13" xfId="0" applyNumberFormat="1" applyFont="1" applyBorder="1" applyAlignment="1">
      <alignment horizontal="center" wrapText="1"/>
    </xf>
    <xf numFmtId="44" fontId="23" fillId="0" borderId="16" xfId="0" applyNumberFormat="1" applyFont="1" applyBorder="1" applyAlignment="1">
      <alignment horizontal="left" wrapText="1"/>
    </xf>
    <xf numFmtId="165" fontId="23" fillId="4" borderId="13" xfId="0" applyNumberFormat="1" applyFont="1" applyFill="1" applyBorder="1" applyAlignment="1">
      <alignment horizontal="center"/>
    </xf>
    <xf numFmtId="164" fontId="24" fillId="4" borderId="44" xfId="0" applyNumberFormat="1" applyFont="1" applyFill="1" applyBorder="1" applyAlignment="1">
      <alignment wrapText="1"/>
    </xf>
    <xf numFmtId="165" fontId="24" fillId="4" borderId="16" xfId="0" applyNumberFormat="1" applyFont="1" applyFill="1" applyBorder="1" applyAlignment="1">
      <alignment horizontal="center" wrapText="1"/>
    </xf>
    <xf numFmtId="165" fontId="23" fillId="0" borderId="16" xfId="0" applyNumberFormat="1" applyFont="1" applyBorder="1" applyAlignment="1">
      <alignment horizontal="center" wrapText="1"/>
    </xf>
    <xf numFmtId="0" fontId="50" fillId="0" borderId="0" xfId="0" applyFont="1"/>
    <xf numFmtId="44" fontId="51" fillId="0" borderId="0" xfId="0" applyNumberFormat="1" applyFont="1"/>
    <xf numFmtId="165" fontId="51" fillId="0" borderId="0" xfId="2" applyNumberFormat="1" applyFont="1"/>
    <xf numFmtId="0" fontId="2" fillId="0" borderId="0" xfId="0" applyFont="1"/>
    <xf numFmtId="0" fontId="2" fillId="0" borderId="0" xfId="0" applyFont="1" applyAlignment="1">
      <alignment horizontal="left"/>
    </xf>
    <xf numFmtId="167" fontId="0" fillId="0" borderId="0" xfId="0" applyNumberFormat="1"/>
    <xf numFmtId="165" fontId="52" fillId="0" borderId="0" xfId="0" applyNumberFormat="1" applyFont="1"/>
    <xf numFmtId="167" fontId="2" fillId="0" borderId="0" xfId="0" applyNumberFormat="1" applyFont="1"/>
    <xf numFmtId="164" fontId="0" fillId="0" borderId="0" xfId="0" applyNumberFormat="1"/>
    <xf numFmtId="10" fontId="0" fillId="0" borderId="0" xfId="0" applyNumberFormat="1"/>
    <xf numFmtId="0" fontId="50" fillId="0" borderId="55" xfId="0" applyFont="1" applyBorder="1" applyAlignment="1">
      <alignment horizontal="center" wrapText="1"/>
    </xf>
    <xf numFmtId="0" fontId="50" fillId="0" borderId="0" xfId="0" applyFont="1" applyAlignment="1">
      <alignment horizontal="center" wrapText="1"/>
    </xf>
    <xf numFmtId="0" fontId="53" fillId="0" borderId="4" xfId="0" applyFont="1" applyBorder="1" applyAlignment="1">
      <alignment horizontal="center" vertical="center" wrapText="1"/>
    </xf>
    <xf numFmtId="42" fontId="53" fillId="0" borderId="4" xfId="0" applyNumberFormat="1" applyFont="1" applyBorder="1" applyAlignment="1">
      <alignment horizontal="center" vertical="center" wrapText="1"/>
    </xf>
    <xf numFmtId="42" fontId="23" fillId="0" borderId="4" xfId="0" applyNumberFormat="1" applyFont="1" applyBorder="1" applyAlignment="1">
      <alignment horizontal="center" vertical="center" wrapText="1"/>
    </xf>
    <xf numFmtId="164" fontId="2" fillId="0" borderId="0" xfId="0" applyNumberFormat="1" applyFont="1"/>
    <xf numFmtId="0" fontId="2" fillId="0" borderId="0" xfId="0" applyFont="1" applyAlignment="1">
      <alignment horizontal="center" vertical="top" wrapText="1"/>
    </xf>
    <xf numFmtId="164" fontId="2" fillId="0" borderId="0" xfId="2" applyNumberFormat="1" applyFont="1" applyFill="1" applyBorder="1" applyAlignment="1">
      <alignment horizontal="center" vertical="top" wrapText="1"/>
    </xf>
    <xf numFmtId="164" fontId="2" fillId="0" borderId="0" xfId="0" applyNumberFormat="1" applyFont="1" applyAlignment="1">
      <alignment horizontal="center" vertical="top" wrapText="1"/>
    </xf>
    <xf numFmtId="9" fontId="0" fillId="0" borderId="0" xfId="0" applyNumberFormat="1"/>
    <xf numFmtId="0" fontId="23" fillId="0" borderId="4" xfId="0" applyFont="1" applyBorder="1" applyAlignment="1">
      <alignment horizontal="center" vertical="center" wrapText="1"/>
    </xf>
    <xf numFmtId="0" fontId="56" fillId="0" borderId="17" xfId="8" applyFont="1" applyBorder="1" applyAlignment="1">
      <alignment horizontal="center" vertical="center" wrapText="1"/>
    </xf>
    <xf numFmtId="0" fontId="28" fillId="0" borderId="27" xfId="0" applyFont="1" applyBorder="1" applyAlignment="1">
      <alignment horizontal="center" vertical="center" wrapText="1"/>
    </xf>
    <xf numFmtId="0" fontId="57" fillId="0" borderId="4" xfId="0" applyFont="1" applyBorder="1" applyAlignment="1">
      <alignment horizontal="center" vertical="center" wrapText="1"/>
    </xf>
    <xf numFmtId="164" fontId="31" fillId="0" borderId="4" xfId="0" applyNumberFormat="1" applyFont="1" applyBorder="1" applyAlignment="1">
      <alignment horizontal="center" vertical="center" wrapText="1"/>
    </xf>
    <xf numFmtId="44" fontId="0" fillId="0" borderId="0" xfId="0" applyNumberFormat="1"/>
    <xf numFmtId="1" fontId="22" fillId="0" borderId="28" xfId="0" applyNumberFormat="1" applyFont="1" applyBorder="1" applyAlignment="1">
      <alignment horizontal="center" wrapText="1"/>
    </xf>
    <xf numFmtId="0" fontId="21" fillId="6" borderId="21" xfId="0" applyFont="1" applyFill="1" applyBorder="1" applyAlignment="1">
      <alignment horizontal="center" wrapText="1"/>
    </xf>
    <xf numFmtId="0" fontId="21" fillId="6" borderId="22" xfId="0" applyFont="1" applyFill="1" applyBorder="1" applyAlignment="1">
      <alignment horizontal="center" wrapText="1"/>
    </xf>
    <xf numFmtId="165" fontId="21" fillId="6" borderId="22" xfId="0" applyNumberFormat="1" applyFont="1" applyFill="1" applyBorder="1" applyAlignment="1">
      <alignment horizontal="center" wrapText="1"/>
    </xf>
    <xf numFmtId="14" fontId="23" fillId="0" borderId="16" xfId="0" applyNumberFormat="1" applyFont="1" applyBorder="1" applyAlignment="1">
      <alignment horizontal="center"/>
    </xf>
    <xf numFmtId="165" fontId="24" fillId="0" borderId="23" xfId="6" applyNumberFormat="1" applyFont="1" applyFill="1" applyBorder="1" applyAlignment="1">
      <alignment horizontal="center" vertical="center" wrapText="1"/>
    </xf>
    <xf numFmtId="42" fontId="0" fillId="0" borderId="27" xfId="0" applyNumberFormat="1" applyBorder="1"/>
    <xf numFmtId="0" fontId="24" fillId="8" borderId="4" xfId="0" applyFont="1" applyFill="1" applyBorder="1"/>
    <xf numFmtId="0" fontId="24" fillId="8" borderId="4" xfId="0" applyFont="1" applyFill="1" applyBorder="1" applyAlignment="1">
      <alignment horizontal="center"/>
    </xf>
    <xf numFmtId="0" fontId="24" fillId="8" borderId="4" xfId="0" applyFont="1" applyFill="1" applyBorder="1" applyAlignment="1">
      <alignment horizontal="center" wrapText="1"/>
    </xf>
    <xf numFmtId="0" fontId="23" fillId="0" borderId="4" xfId="0" applyFont="1" applyBorder="1" applyAlignment="1">
      <alignment horizontal="right"/>
    </xf>
    <xf numFmtId="0" fontId="23" fillId="0" borderId="4" xfId="0" applyFont="1" applyBorder="1" applyAlignment="1">
      <alignment horizontal="center"/>
    </xf>
    <xf numFmtId="0" fontId="23" fillId="0" borderId="4" xfId="0" applyFont="1" applyBorder="1" applyAlignment="1">
      <alignment horizontal="right" wrapText="1"/>
    </xf>
    <xf numFmtId="0" fontId="21" fillId="6" borderId="4" xfId="0" applyFont="1" applyFill="1" applyBorder="1" applyAlignment="1">
      <alignment horizontal="left" wrapText="1" indent="2"/>
    </xf>
    <xf numFmtId="165" fontId="21" fillId="6" borderId="4" xfId="0" applyNumberFormat="1" applyFont="1" applyFill="1" applyBorder="1" applyAlignment="1">
      <alignment horizontal="center" wrapText="1"/>
    </xf>
    <xf numFmtId="0" fontId="21" fillId="6" borderId="4" xfId="0" applyFont="1" applyFill="1" applyBorder="1" applyAlignment="1">
      <alignment horizontal="center" wrapText="1"/>
    </xf>
    <xf numFmtId="165" fontId="21" fillId="6" borderId="4" xfId="0" applyNumberFormat="1" applyFont="1" applyFill="1" applyBorder="1" applyAlignment="1">
      <alignment horizontal="center" shrinkToFit="1"/>
    </xf>
    <xf numFmtId="2" fontId="23" fillId="0" borderId="4" xfId="0" applyNumberFormat="1" applyFont="1" applyBorder="1" applyAlignment="1">
      <alignment horizontal="center"/>
    </xf>
    <xf numFmtId="165" fontId="24" fillId="0" borderId="22" xfId="2" applyNumberFormat="1" applyFont="1" applyFill="1" applyBorder="1" applyAlignment="1">
      <alignment horizontal="center" vertical="center" wrapText="1"/>
    </xf>
    <xf numFmtId="165" fontId="24" fillId="6" borderId="13" xfId="0" applyNumberFormat="1" applyFont="1" applyFill="1" applyBorder="1" applyAlignment="1">
      <alignment horizontal="center" wrapText="1"/>
    </xf>
    <xf numFmtId="0" fontId="24" fillId="8" borderId="4" xfId="2" applyNumberFormat="1" applyFont="1" applyFill="1" applyBorder="1"/>
    <xf numFmtId="0" fontId="61" fillId="0" borderId="0" xfId="3" applyFont="1" applyAlignment="1">
      <alignment horizontal="center"/>
    </xf>
    <xf numFmtId="0" fontId="61" fillId="0" borderId="0" xfId="3" applyFont="1"/>
    <xf numFmtId="0" fontId="62" fillId="0" borderId="1" xfId="3" applyFont="1" applyBorder="1" applyAlignment="1">
      <alignment vertical="center" wrapText="1"/>
    </xf>
    <xf numFmtId="0" fontId="61" fillId="0" borderId="0" xfId="3" applyFont="1" applyAlignment="1">
      <alignment wrapText="1"/>
    </xf>
    <xf numFmtId="0" fontId="61" fillId="3" borderId="4" xfId="3" applyFont="1" applyFill="1" applyBorder="1" applyAlignment="1">
      <alignment horizontal="center" wrapText="1"/>
    </xf>
    <xf numFmtId="0" fontId="9" fillId="3" borderId="4" xfId="3" applyFont="1" applyFill="1" applyBorder="1" applyAlignment="1">
      <alignment horizontal="center" wrapText="1"/>
    </xf>
    <xf numFmtId="0" fontId="9" fillId="0" borderId="4" xfId="3" applyFont="1" applyBorder="1" applyAlignment="1">
      <alignment horizontal="center" vertical="top" wrapText="1"/>
    </xf>
    <xf numFmtId="0" fontId="9" fillId="0" borderId="4" xfId="3" applyFont="1" applyBorder="1" applyAlignment="1">
      <alignment vertical="top" wrapText="1"/>
    </xf>
    <xf numFmtId="0" fontId="61" fillId="0" borderId="4" xfId="3" applyFont="1" applyBorder="1" applyAlignment="1">
      <alignment horizontal="left" vertical="top" wrapText="1"/>
    </xf>
    <xf numFmtId="0" fontId="9" fillId="3" borderId="4" xfId="3" applyFont="1" applyFill="1" applyBorder="1" applyAlignment="1">
      <alignment horizontal="center" vertical="top" wrapText="1"/>
    </xf>
    <xf numFmtId="0" fontId="9" fillId="0" borderId="4" xfId="3" applyFont="1" applyBorder="1" applyAlignment="1">
      <alignment horizontal="left" vertical="top" wrapText="1"/>
    </xf>
    <xf numFmtId="0" fontId="63" fillId="0" borderId="4" xfId="3" applyFont="1" applyBorder="1" applyAlignment="1">
      <alignment horizontal="left" vertical="top" wrapText="1"/>
    </xf>
    <xf numFmtId="0" fontId="65" fillId="3" borderId="4" xfId="3" applyFont="1" applyFill="1" applyBorder="1" applyAlignment="1">
      <alignment horizontal="center" vertical="top" wrapText="1"/>
    </xf>
    <xf numFmtId="0" fontId="61" fillId="0" borderId="4" xfId="3" applyFont="1" applyBorder="1" applyAlignment="1">
      <alignment vertical="top" wrapText="1"/>
    </xf>
    <xf numFmtId="0" fontId="9" fillId="3" borderId="1" xfId="3" applyFont="1" applyFill="1" applyBorder="1" applyAlignment="1">
      <alignment horizontal="center" vertical="top" wrapText="1"/>
    </xf>
    <xf numFmtId="0" fontId="61" fillId="0" borderId="1" xfId="3" applyFont="1" applyBorder="1" applyAlignment="1">
      <alignment horizontal="left" vertical="top" wrapText="1"/>
    </xf>
    <xf numFmtId="0" fontId="61" fillId="0" borderId="4" xfId="3" applyFont="1" applyBorder="1" applyAlignment="1">
      <alignment wrapText="1"/>
    </xf>
    <xf numFmtId="0" fontId="24" fillId="0" borderId="0" xfId="3" applyFont="1" applyAlignment="1">
      <alignment horizontal="center"/>
    </xf>
    <xf numFmtId="0" fontId="20" fillId="0" borderId="4" xfId="0" applyFont="1" applyBorder="1" applyAlignment="1">
      <alignment horizontal="right"/>
    </xf>
    <xf numFmtId="0" fontId="20" fillId="0" borderId="4" xfId="0" applyFont="1" applyBorder="1" applyAlignment="1">
      <alignment horizontal="center"/>
    </xf>
    <xf numFmtId="44" fontId="21" fillId="8" borderId="4" xfId="2" applyFont="1" applyFill="1" applyBorder="1"/>
    <xf numFmtId="0" fontId="20" fillId="0" borderId="4" xfId="0" applyFont="1" applyBorder="1" applyAlignment="1">
      <alignment horizontal="right" wrapText="1"/>
    </xf>
    <xf numFmtId="0" fontId="0" fillId="0" borderId="0" xfId="0" applyAlignment="1">
      <alignment horizontal="left" vertical="center" indent="5"/>
    </xf>
    <xf numFmtId="44" fontId="0" fillId="0" borderId="0" xfId="0" applyNumberFormat="1" applyAlignment="1">
      <alignment horizontal="left" vertical="center" indent="5"/>
    </xf>
    <xf numFmtId="0" fontId="55" fillId="0" borderId="0" xfId="8" applyFont="1" applyAlignment="1">
      <alignment horizontal="center" vertical="center" wrapText="1"/>
    </xf>
    <xf numFmtId="0" fontId="0" fillId="11" borderId="38" xfId="0" applyFill="1" applyBorder="1"/>
    <xf numFmtId="0" fontId="0" fillId="11" borderId="25" xfId="0" applyFill="1" applyBorder="1"/>
    <xf numFmtId="0" fontId="0" fillId="11" borderId="39" xfId="0" applyFill="1" applyBorder="1"/>
    <xf numFmtId="0" fontId="31" fillId="0" borderId="34" xfId="0" applyFont="1" applyBorder="1" applyAlignment="1">
      <alignment horizontal="center" vertical="center" wrapText="1"/>
    </xf>
    <xf numFmtId="0" fontId="55" fillId="0" borderId="35" xfId="8" applyFont="1" applyBorder="1" applyAlignment="1">
      <alignment horizontal="center" vertical="center"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24" xfId="0" applyFont="1" applyBorder="1" applyAlignment="1">
      <alignment horizontal="center" vertical="center" wrapText="1"/>
    </xf>
    <xf numFmtId="0" fontId="55" fillId="0" borderId="37" xfId="8" applyFont="1" applyBorder="1" applyAlignment="1">
      <alignment horizontal="center" vertical="center" wrapText="1"/>
    </xf>
    <xf numFmtId="0" fontId="57" fillId="0" borderId="12" xfId="8" applyFont="1" applyBorder="1" applyAlignment="1">
      <alignment horizontal="center" vertical="center" wrapText="1"/>
    </xf>
    <xf numFmtId="0" fontId="0" fillId="0" borderId="37" xfId="0" applyBorder="1"/>
    <xf numFmtId="0" fontId="0" fillId="0" borderId="37" xfId="0" applyBorder="1" applyAlignment="1">
      <alignment horizontal="left" vertical="center" indent="5"/>
    </xf>
    <xf numFmtId="0" fontId="0" fillId="0" borderId="25" xfId="0" applyBorder="1"/>
    <xf numFmtId="0" fontId="0" fillId="0" borderId="39" xfId="0" applyBorder="1"/>
    <xf numFmtId="0" fontId="56" fillId="0" borderId="7" xfId="0" applyFont="1" applyBorder="1" applyAlignment="1">
      <alignment horizontal="center" vertical="center" wrapText="1"/>
    </xf>
    <xf numFmtId="0" fontId="56" fillId="0" borderId="8" xfId="0" applyFont="1" applyBorder="1" applyAlignment="1">
      <alignment horizontal="center" vertical="center" wrapText="1"/>
    </xf>
    <xf numFmtId="0" fontId="57" fillId="0" borderId="14" xfId="8" applyFont="1" applyBorder="1" applyAlignment="1">
      <alignment horizontal="center" vertical="center" wrapText="1"/>
    </xf>
    <xf numFmtId="0" fontId="57" fillId="0" borderId="15" xfId="0" applyFont="1" applyBorder="1" applyAlignment="1">
      <alignment horizontal="center" vertical="center" wrapText="1"/>
    </xf>
    <xf numFmtId="164" fontId="31" fillId="0" borderId="15" xfId="0" applyNumberFormat="1" applyFont="1" applyBorder="1" applyAlignment="1">
      <alignment horizontal="center" vertical="center" wrapText="1"/>
    </xf>
    <xf numFmtId="0" fontId="56" fillId="0" borderId="6" xfId="0" applyFont="1" applyBorder="1" applyAlignment="1">
      <alignment horizontal="center" vertical="center" wrapText="1"/>
    </xf>
    <xf numFmtId="164" fontId="31" fillId="0" borderId="28" xfId="0" applyNumberFormat="1" applyFont="1" applyBorder="1" applyAlignment="1">
      <alignment horizontal="center" vertical="center" wrapText="1"/>
    </xf>
    <xf numFmtId="0" fontId="56" fillId="0" borderId="22" xfId="8" applyFont="1" applyBorder="1" applyAlignment="1">
      <alignment horizontal="center" vertical="center" wrapText="1"/>
    </xf>
    <xf numFmtId="0" fontId="56" fillId="0" borderId="23" xfId="8" applyFont="1" applyBorder="1" applyAlignment="1">
      <alignment horizontal="center" vertical="center" wrapText="1"/>
    </xf>
    <xf numFmtId="0" fontId="24" fillId="12" borderId="12" xfId="0" applyFont="1" applyFill="1" applyBorder="1"/>
    <xf numFmtId="0" fontId="24" fillId="12" borderId="14" xfId="0" applyFont="1" applyFill="1" applyBorder="1"/>
    <xf numFmtId="0" fontId="24" fillId="12" borderId="6" xfId="0" applyFont="1" applyFill="1" applyBorder="1" applyAlignment="1">
      <alignment horizontal="center"/>
    </xf>
    <xf numFmtId="0" fontId="24" fillId="12" borderId="20" xfId="0" applyFont="1" applyFill="1" applyBorder="1" applyAlignment="1">
      <alignment horizontal="center"/>
    </xf>
    <xf numFmtId="0" fontId="21" fillId="12" borderId="12" xfId="0" applyFont="1" applyFill="1" applyBorder="1" applyAlignment="1">
      <alignment horizontal="right" vertical="center" wrapText="1"/>
    </xf>
    <xf numFmtId="0" fontId="21" fillId="12" borderId="14" xfId="0" applyFont="1" applyFill="1" applyBorder="1" applyAlignment="1">
      <alignment horizontal="right" vertical="center" wrapText="1"/>
    </xf>
    <xf numFmtId="0" fontId="57" fillId="0" borderId="9" xfId="8" applyFont="1" applyBorder="1" applyAlignment="1">
      <alignment horizontal="center" vertical="center" wrapText="1"/>
    </xf>
    <xf numFmtId="0" fontId="57" fillId="0" borderId="10" xfId="0" applyFont="1" applyBorder="1" applyAlignment="1">
      <alignment horizontal="center" vertical="center" wrapText="1"/>
    </xf>
    <xf numFmtId="164" fontId="31" fillId="0" borderId="10" xfId="0" applyNumberFormat="1" applyFont="1" applyBorder="1" applyAlignment="1">
      <alignment horizontal="center" vertical="center" wrapText="1"/>
    </xf>
    <xf numFmtId="164" fontId="31" fillId="0" borderId="58" xfId="0" applyNumberFormat="1" applyFont="1" applyBorder="1" applyAlignment="1">
      <alignment horizontal="center" vertical="center" wrapText="1"/>
    </xf>
    <xf numFmtId="164" fontId="57" fillId="0" borderId="10" xfId="0" applyNumberFormat="1" applyFont="1" applyBorder="1" applyAlignment="1">
      <alignment horizontal="center" vertical="center" wrapText="1"/>
    </xf>
    <xf numFmtId="164" fontId="57" fillId="0" borderId="11" xfId="0" applyNumberFormat="1" applyFont="1" applyBorder="1" applyAlignment="1">
      <alignment horizontal="center" vertical="center" wrapText="1"/>
    </xf>
    <xf numFmtId="164" fontId="57" fillId="0" borderId="4" xfId="0" applyNumberFormat="1" applyFont="1" applyBorder="1" applyAlignment="1">
      <alignment horizontal="center" vertical="center" wrapText="1"/>
    </xf>
    <xf numFmtId="164" fontId="57" fillId="0" borderId="13" xfId="0" applyNumberFormat="1" applyFont="1" applyBorder="1" applyAlignment="1">
      <alignment horizontal="center" vertical="center" wrapText="1"/>
    </xf>
    <xf numFmtId="164" fontId="57" fillId="0" borderId="15" xfId="0" applyNumberFormat="1" applyFont="1" applyBorder="1" applyAlignment="1">
      <alignment horizontal="center" vertical="center" wrapText="1"/>
    </xf>
    <xf numFmtId="164" fontId="57" fillId="0" borderId="16" xfId="0" applyNumberFormat="1" applyFont="1" applyBorder="1" applyAlignment="1">
      <alignment horizontal="center" vertical="center" wrapText="1"/>
    </xf>
    <xf numFmtId="164" fontId="56" fillId="9" borderId="33" xfId="0" applyNumberFormat="1" applyFont="1" applyFill="1" applyBorder="1" applyAlignment="1">
      <alignment horizontal="center" vertical="center" wrapText="1"/>
    </xf>
    <xf numFmtId="44" fontId="50" fillId="0" borderId="0" xfId="0" applyNumberFormat="1" applyFont="1" applyAlignment="1">
      <alignment horizontal="center" wrapText="1"/>
    </xf>
    <xf numFmtId="165" fontId="21" fillId="6" borderId="28" xfId="1" applyNumberFormat="1" applyFont="1" applyFill="1" applyBorder="1" applyAlignment="1">
      <alignment horizontal="center" wrapText="1"/>
    </xf>
    <xf numFmtId="44" fontId="22" fillId="0" borderId="28" xfId="2" applyFont="1" applyFill="1" applyBorder="1" applyAlignment="1">
      <alignment horizontal="left" shrinkToFit="1"/>
    </xf>
    <xf numFmtId="44" fontId="22" fillId="0" borderId="28" xfId="2" applyFont="1" applyFill="1" applyBorder="1" applyAlignment="1">
      <alignment horizontal="left" wrapText="1"/>
    </xf>
    <xf numFmtId="44" fontId="22" fillId="0" borderId="29" xfId="2" applyFont="1" applyFill="1" applyBorder="1" applyAlignment="1">
      <alignment horizontal="left" wrapText="1"/>
    </xf>
    <xf numFmtId="44" fontId="22" fillId="0" borderId="4" xfId="2" applyFont="1" applyFill="1" applyBorder="1" applyAlignment="1">
      <alignment horizontal="left" shrinkToFit="1"/>
    </xf>
    <xf numFmtId="44" fontId="22" fillId="0" borderId="4" xfId="2" applyFont="1" applyFill="1" applyBorder="1" applyAlignment="1">
      <alignment horizontal="left" wrapText="1"/>
    </xf>
    <xf numFmtId="44" fontId="22" fillId="0" borderId="1" xfId="2" applyFont="1" applyFill="1" applyBorder="1" applyAlignment="1">
      <alignment horizontal="left" wrapText="1"/>
    </xf>
    <xf numFmtId="44" fontId="22" fillId="0" borderId="1" xfId="0" applyNumberFormat="1" applyFont="1" applyBorder="1" applyAlignment="1">
      <alignment horizontal="left" wrapText="1"/>
    </xf>
    <xf numFmtId="44" fontId="33" fillId="0" borderId="1" xfId="0" applyNumberFormat="1" applyFont="1" applyBorder="1" applyAlignment="1">
      <alignment horizontal="left" wrapText="1"/>
    </xf>
    <xf numFmtId="44" fontId="21" fillId="6" borderId="4" xfId="0" applyNumberFormat="1" applyFont="1" applyFill="1" applyBorder="1" applyAlignment="1">
      <alignment horizontal="left" shrinkToFit="1"/>
    </xf>
    <xf numFmtId="44" fontId="21" fillId="6" borderId="4" xfId="0" applyNumberFormat="1" applyFont="1" applyFill="1" applyBorder="1" applyAlignment="1">
      <alignment horizontal="left" wrapText="1"/>
    </xf>
    <xf numFmtId="165" fontId="22" fillId="0" borderId="28" xfId="2" applyNumberFormat="1" applyFont="1" applyFill="1" applyBorder="1" applyAlignment="1">
      <alignment horizontal="left" shrinkToFit="1"/>
    </xf>
    <xf numFmtId="165" fontId="22" fillId="0" borderId="28" xfId="2" applyNumberFormat="1" applyFont="1" applyFill="1" applyBorder="1" applyAlignment="1">
      <alignment horizontal="left" wrapText="1"/>
    </xf>
    <xf numFmtId="165" fontId="22" fillId="0" borderId="29" xfId="2" applyNumberFormat="1" applyFont="1" applyFill="1" applyBorder="1" applyAlignment="1">
      <alignment horizontal="left" wrapText="1"/>
    </xf>
    <xf numFmtId="165" fontId="22" fillId="0" borderId="4" xfId="2" applyNumberFormat="1" applyFont="1" applyFill="1" applyBorder="1" applyAlignment="1">
      <alignment horizontal="left" shrinkToFit="1"/>
    </xf>
    <xf numFmtId="165" fontId="22" fillId="0" borderId="4" xfId="2" applyNumberFormat="1" applyFont="1" applyFill="1" applyBorder="1" applyAlignment="1">
      <alignment horizontal="left" wrapText="1"/>
    </xf>
    <xf numFmtId="165" fontId="22" fillId="0" borderId="1" xfId="2" applyNumberFormat="1" applyFont="1" applyFill="1" applyBorder="1" applyAlignment="1">
      <alignment horizontal="left" wrapText="1"/>
    </xf>
    <xf numFmtId="165" fontId="22" fillId="0" borderId="1" xfId="0" applyNumberFormat="1" applyFont="1" applyBorder="1" applyAlignment="1">
      <alignment horizontal="left" wrapText="1"/>
    </xf>
    <xf numFmtId="165" fontId="33" fillId="0" borderId="1" xfId="0" applyNumberFormat="1" applyFont="1" applyBorder="1" applyAlignment="1">
      <alignment horizontal="left" wrapText="1"/>
    </xf>
    <xf numFmtId="165" fontId="21" fillId="6" borderId="4" xfId="0" applyNumberFormat="1" applyFont="1" applyFill="1" applyBorder="1" applyAlignment="1">
      <alignment horizontal="left" shrinkToFit="1"/>
    </xf>
    <xf numFmtId="165" fontId="21" fillId="6" borderId="4" xfId="0" applyNumberFormat="1" applyFont="1" applyFill="1" applyBorder="1" applyAlignment="1">
      <alignment horizontal="left" wrapText="1"/>
    </xf>
    <xf numFmtId="1" fontId="23" fillId="0" borderId="59" xfId="0" applyNumberFormat="1" applyFont="1" applyBorder="1" applyAlignment="1">
      <alignment horizontal="center"/>
    </xf>
    <xf numFmtId="0" fontId="23" fillId="0" borderId="31" xfId="0" applyFont="1" applyBorder="1" applyAlignment="1">
      <alignment horizontal="center"/>
    </xf>
    <xf numFmtId="165" fontId="23" fillId="0" borderId="31" xfId="0" applyNumberFormat="1" applyFont="1" applyBorder="1" applyAlignment="1">
      <alignment horizontal="center"/>
    </xf>
    <xf numFmtId="165" fontId="23" fillId="0" borderId="32" xfId="0" applyNumberFormat="1" applyFont="1" applyBorder="1" applyAlignment="1">
      <alignment horizontal="center"/>
    </xf>
    <xf numFmtId="0" fontId="23" fillId="0" borderId="59" xfId="0" applyFont="1" applyBorder="1" applyAlignment="1">
      <alignment horizontal="center"/>
    </xf>
    <xf numFmtId="14" fontId="23" fillId="0" borderId="32" xfId="0" applyNumberFormat="1" applyFont="1" applyBorder="1" applyAlignment="1">
      <alignment horizontal="center" wrapText="1"/>
    </xf>
    <xf numFmtId="14" fontId="23" fillId="0" borderId="32" xfId="0" applyNumberFormat="1" applyFont="1" applyBorder="1" applyAlignment="1">
      <alignment horizontal="center"/>
    </xf>
    <xf numFmtId="14" fontId="24" fillId="12" borderId="45" xfId="0" applyNumberFormat="1" applyFont="1" applyFill="1" applyBorder="1" applyAlignment="1">
      <alignment horizontal="left"/>
    </xf>
    <xf numFmtId="0" fontId="23" fillId="0" borderId="59" xfId="0" applyFont="1" applyBorder="1" applyAlignment="1">
      <alignment horizontal="center" wrapText="1"/>
    </xf>
    <xf numFmtId="14" fontId="24" fillId="12" borderId="56" xfId="0" applyNumberFormat="1" applyFont="1" applyFill="1" applyBorder="1" applyAlignment="1">
      <alignment horizontal="left"/>
    </xf>
    <xf numFmtId="0" fontId="24" fillId="12" borderId="40" xfId="0" applyFont="1" applyFill="1" applyBorder="1"/>
    <xf numFmtId="0" fontId="24" fillId="12" borderId="42" xfId="0" applyFont="1" applyFill="1" applyBorder="1"/>
    <xf numFmtId="0" fontId="24" fillId="12" borderId="44" xfId="0" applyFont="1" applyFill="1" applyBorder="1"/>
    <xf numFmtId="166" fontId="24" fillId="12" borderId="44" xfId="0" applyNumberFormat="1" applyFont="1" applyFill="1" applyBorder="1" applyAlignment="1">
      <alignment horizontal="center"/>
    </xf>
    <xf numFmtId="0" fontId="24" fillId="12" borderId="40" xfId="0" applyFont="1" applyFill="1" applyBorder="1" applyAlignment="1">
      <alignment horizontal="center"/>
    </xf>
    <xf numFmtId="0" fontId="24" fillId="12" borderId="63" xfId="0" applyFont="1" applyFill="1" applyBorder="1"/>
    <xf numFmtId="0" fontId="24" fillId="12" borderId="1" xfId="0" applyFont="1" applyFill="1" applyBorder="1" applyAlignment="1">
      <alignment horizontal="right"/>
    </xf>
    <xf numFmtId="0" fontId="24" fillId="12" borderId="60" xfId="0" applyFont="1" applyFill="1" applyBorder="1" applyAlignment="1">
      <alignment horizontal="right"/>
    </xf>
    <xf numFmtId="0" fontId="23" fillId="0" borderId="43" xfId="0" applyFont="1" applyBorder="1" applyAlignment="1">
      <alignment horizontal="center"/>
    </xf>
    <xf numFmtId="0" fontId="24" fillId="12" borderId="59" xfId="0" applyFont="1" applyFill="1" applyBorder="1" applyAlignment="1">
      <alignment horizontal="center"/>
    </xf>
    <xf numFmtId="166" fontId="24" fillId="12" borderId="32" xfId="0" applyNumberFormat="1" applyFont="1" applyFill="1" applyBorder="1" applyAlignment="1">
      <alignment horizontal="center"/>
    </xf>
    <xf numFmtId="0" fontId="24" fillId="12" borderId="59" xfId="0" applyFont="1" applyFill="1" applyBorder="1"/>
    <xf numFmtId="0" fontId="24" fillId="12" borderId="32" xfId="0" applyFont="1" applyFill="1" applyBorder="1"/>
    <xf numFmtId="0" fontId="24" fillId="12" borderId="31" xfId="0" applyFont="1" applyFill="1" applyBorder="1"/>
    <xf numFmtId="166" fontId="24" fillId="12" borderId="56" xfId="0" applyNumberFormat="1" applyFont="1" applyFill="1" applyBorder="1" applyAlignment="1">
      <alignment horizontal="center"/>
    </xf>
    <xf numFmtId="0" fontId="24" fillId="12" borderId="55" xfId="0" applyFont="1" applyFill="1" applyBorder="1" applyAlignment="1">
      <alignment horizontal="center"/>
    </xf>
    <xf numFmtId="0" fontId="23" fillId="0" borderId="30" xfId="0" applyFont="1" applyBorder="1" applyAlignment="1">
      <alignment horizontal="center" wrapText="1"/>
    </xf>
    <xf numFmtId="0" fontId="24" fillId="12" borderId="65" xfId="0" applyFont="1" applyFill="1" applyBorder="1"/>
    <xf numFmtId="0" fontId="24" fillId="12" borderId="30" xfId="0" applyFont="1" applyFill="1" applyBorder="1" applyAlignment="1">
      <alignment horizontal="center"/>
    </xf>
    <xf numFmtId="0" fontId="24" fillId="12" borderId="55" xfId="0" applyFont="1" applyFill="1" applyBorder="1"/>
    <xf numFmtId="0" fontId="23" fillId="0" borderId="30" xfId="0" applyFont="1" applyBorder="1" applyAlignment="1">
      <alignment horizontal="center"/>
    </xf>
    <xf numFmtId="0" fontId="24" fillId="12" borderId="1" xfId="0" applyFont="1" applyFill="1" applyBorder="1"/>
    <xf numFmtId="0" fontId="24" fillId="12" borderId="60" xfId="0" applyFont="1" applyFill="1" applyBorder="1"/>
    <xf numFmtId="0" fontId="62" fillId="0" borderId="4" xfId="3" applyFont="1" applyBorder="1" applyAlignment="1">
      <alignment vertical="center" wrapText="1"/>
    </xf>
    <xf numFmtId="0" fontId="62" fillId="0" borderId="5" xfId="3" applyFont="1" applyBorder="1" applyAlignment="1">
      <alignment vertical="center" wrapText="1"/>
    </xf>
    <xf numFmtId="0" fontId="24" fillId="0" borderId="48" xfId="4" applyFont="1" applyBorder="1" applyAlignment="1">
      <alignment horizontal="center" vertical="top" wrapText="1"/>
    </xf>
    <xf numFmtId="0" fontId="24" fillId="0" borderId="24" xfId="4" applyFont="1" applyBorder="1" applyAlignment="1">
      <alignment horizontal="center" vertical="top" wrapText="1"/>
    </xf>
    <xf numFmtId="0" fontId="17" fillId="0" borderId="52" xfId="4" applyFont="1" applyBorder="1" applyAlignment="1">
      <alignment horizontal="center" vertical="center" wrapText="1"/>
    </xf>
    <xf numFmtId="0" fontId="24" fillId="0" borderId="48" xfId="4" applyFont="1" applyBorder="1" applyAlignment="1">
      <alignment horizontal="center" vertical="center" wrapText="1"/>
    </xf>
    <xf numFmtId="0" fontId="7" fillId="0" borderId="0" xfId="4" applyAlignment="1">
      <alignment horizontal="left" vertical="center"/>
    </xf>
    <xf numFmtId="164" fontId="21" fillId="0" borderId="51" xfId="2" applyNumberFormat="1" applyFont="1" applyBorder="1" applyAlignment="1">
      <alignment horizontal="center" vertical="top" wrapText="1"/>
    </xf>
    <xf numFmtId="164" fontId="24" fillId="0" borderId="51" xfId="2" applyNumberFormat="1" applyFont="1" applyBorder="1" applyAlignment="1">
      <alignment horizontal="center" vertical="top" wrapText="1"/>
    </xf>
    <xf numFmtId="0" fontId="24" fillId="0" borderId="24" xfId="4" applyFont="1" applyBorder="1" applyAlignment="1">
      <alignment horizontal="center" vertical="center" wrapText="1"/>
    </xf>
    <xf numFmtId="0" fontId="24" fillId="0" borderId="0" xfId="4" applyFont="1" applyAlignment="1">
      <alignment horizontal="right"/>
    </xf>
    <xf numFmtId="0" fontId="61" fillId="0" borderId="0" xfId="3" applyFont="1" applyAlignment="1">
      <alignment horizontal="left" wrapText="1"/>
    </xf>
    <xf numFmtId="0" fontId="24" fillId="6" borderId="36" xfId="0" applyFont="1" applyFill="1" applyBorder="1" applyAlignment="1">
      <alignment horizontal="center" vertical="center" wrapText="1"/>
    </xf>
    <xf numFmtId="0" fontId="36" fillId="0" borderId="0" xfId="4" applyFont="1" applyAlignment="1">
      <alignment horizontal="center" vertical="top"/>
    </xf>
    <xf numFmtId="0" fontId="24" fillId="0" borderId="17" xfId="4" applyFont="1" applyBorder="1" applyAlignment="1">
      <alignment horizontal="center" vertical="top"/>
    </xf>
    <xf numFmtId="0" fontId="24" fillId="0" borderId="17" xfId="4" applyFont="1" applyBorder="1" applyAlignment="1">
      <alignment horizontal="center" vertical="center"/>
    </xf>
    <xf numFmtId="0" fontId="7" fillId="0" borderId="27" xfId="4" applyBorder="1" applyAlignment="1">
      <alignment horizontal="center" vertical="center" wrapText="1"/>
    </xf>
    <xf numFmtId="0" fontId="7" fillId="0" borderId="27" xfId="4" applyBorder="1" applyAlignment="1">
      <alignment horizontal="left" vertical="center" wrapText="1"/>
    </xf>
    <xf numFmtId="0" fontId="23" fillId="13" borderId="53" xfId="4" applyFont="1" applyFill="1" applyBorder="1" applyAlignment="1">
      <alignment horizontal="left" vertical="top" wrapText="1"/>
    </xf>
    <xf numFmtId="165" fontId="17" fillId="13" borderId="51" xfId="4" applyNumberFormat="1" applyFont="1" applyFill="1" applyBorder="1" applyAlignment="1">
      <alignment horizontal="center" vertical="center" wrapText="1"/>
    </xf>
    <xf numFmtId="0" fontId="22" fillId="13" borderId="53" xfId="4" applyFont="1" applyFill="1" applyBorder="1" applyAlignment="1">
      <alignment horizontal="left" vertical="top" wrapText="1"/>
    </xf>
    <xf numFmtId="0" fontId="7" fillId="13" borderId="0" xfId="4" applyFill="1" applyAlignment="1">
      <alignment horizontal="left" vertical="top" wrapText="1"/>
    </xf>
    <xf numFmtId="42" fontId="17" fillId="13" borderId="51" xfId="4" applyNumberFormat="1" applyFont="1" applyFill="1" applyBorder="1" applyAlignment="1">
      <alignment horizontal="center" vertical="center" wrapText="1"/>
    </xf>
    <xf numFmtId="0" fontId="21" fillId="13" borderId="27" xfId="4" applyFont="1" applyFill="1" applyBorder="1" applyAlignment="1">
      <alignment horizontal="left" vertical="top"/>
    </xf>
    <xf numFmtId="0" fontId="8" fillId="0" borderId="66" xfId="4" applyFont="1" applyBorder="1" applyAlignment="1">
      <alignment horizontal="left" vertical="top"/>
    </xf>
    <xf numFmtId="0" fontId="9" fillId="0" borderId="28" xfId="4" applyFont="1" applyBorder="1" applyAlignment="1">
      <alignment horizontal="left" vertical="top"/>
    </xf>
    <xf numFmtId="0" fontId="8" fillId="0" borderId="28" xfId="4" applyFont="1" applyBorder="1" applyAlignment="1">
      <alignment horizontal="left" vertical="top"/>
    </xf>
    <xf numFmtId="0" fontId="10" fillId="0" borderId="28" xfId="4" applyFont="1" applyBorder="1" applyAlignment="1">
      <alignment horizontal="left" vertical="top"/>
    </xf>
    <xf numFmtId="0" fontId="24" fillId="3" borderId="21" xfId="3" applyFont="1" applyFill="1" applyBorder="1" applyAlignment="1">
      <alignment horizontal="center" wrapText="1"/>
    </xf>
    <xf numFmtId="0" fontId="9" fillId="3" borderId="22" xfId="3" applyFont="1" applyFill="1" applyBorder="1" applyAlignment="1">
      <alignment horizontal="center" wrapText="1"/>
    </xf>
    <xf numFmtId="0" fontId="9" fillId="3" borderId="23" xfId="3" applyFont="1" applyFill="1" applyBorder="1" applyAlignment="1">
      <alignment horizontal="center" wrapText="1"/>
    </xf>
    <xf numFmtId="0" fontId="10" fillId="0" borderId="43" xfId="4" applyFont="1" applyBorder="1" applyAlignment="1">
      <alignment horizontal="left" vertical="top" wrapText="1"/>
    </xf>
    <xf numFmtId="44" fontId="73" fillId="6" borderId="23" xfId="0" applyNumberFormat="1" applyFont="1" applyFill="1" applyBorder="1" applyAlignment="1">
      <alignment horizontal="center" wrapText="1"/>
    </xf>
    <xf numFmtId="44" fontId="73" fillId="6" borderId="1" xfId="0" applyNumberFormat="1" applyFont="1" applyFill="1" applyBorder="1" applyAlignment="1">
      <alignment horizontal="left" wrapText="1"/>
    </xf>
    <xf numFmtId="165" fontId="73" fillId="6" borderId="1" xfId="0" applyNumberFormat="1" applyFont="1" applyFill="1" applyBorder="1" applyAlignment="1">
      <alignment horizontal="left" wrapText="1"/>
    </xf>
    <xf numFmtId="167" fontId="74" fillId="6" borderId="22" xfId="0" applyNumberFormat="1" applyFont="1" applyFill="1" applyBorder="1" applyAlignment="1">
      <alignment horizontal="center" vertical="center" wrapText="1"/>
    </xf>
    <xf numFmtId="165" fontId="73" fillId="6" borderId="23" xfId="0" applyNumberFormat="1" applyFont="1" applyFill="1" applyBorder="1" applyAlignment="1">
      <alignment horizontal="center" wrapText="1"/>
    </xf>
    <xf numFmtId="165" fontId="73" fillId="6" borderId="1" xfId="0" applyNumberFormat="1" applyFont="1" applyFill="1" applyBorder="1" applyAlignment="1">
      <alignment horizontal="center" wrapText="1"/>
    </xf>
    <xf numFmtId="0" fontId="76" fillId="0" borderId="13" xfId="4" applyFont="1" applyBorder="1" applyAlignment="1">
      <alignment horizontal="left" vertical="top" wrapText="1"/>
    </xf>
    <xf numFmtId="44" fontId="78" fillId="0" borderId="19" xfId="0" applyNumberFormat="1" applyFont="1" applyBorder="1" applyAlignment="1">
      <alignment horizontal="center" wrapText="1"/>
    </xf>
    <xf numFmtId="165" fontId="82" fillId="0" borderId="13" xfId="0" applyNumberFormat="1" applyFont="1" applyBorder="1" applyAlignment="1">
      <alignment horizontal="center" wrapText="1"/>
    </xf>
    <xf numFmtId="164" fontId="83" fillId="9" borderId="57" xfId="0" applyNumberFormat="1" applyFont="1" applyFill="1" applyBorder="1" applyAlignment="1">
      <alignment horizontal="center" vertical="center" wrapText="1"/>
    </xf>
    <xf numFmtId="0" fontId="62" fillId="2" borderId="1" xfId="3" applyFont="1" applyFill="1" applyBorder="1" applyAlignment="1">
      <alignment horizontal="center" vertical="center" wrapText="1"/>
    </xf>
    <xf numFmtId="164" fontId="25" fillId="0" borderId="0" xfId="5" applyNumberFormat="1" applyFont="1" applyBorder="1" applyAlignment="1">
      <alignment horizontal="center" vertical="center" wrapText="1"/>
    </xf>
    <xf numFmtId="164" fontId="26" fillId="0" borderId="0" xfId="0" applyNumberFormat="1" applyFont="1" applyAlignment="1">
      <alignment horizontal="left" vertical="center" wrapText="1"/>
    </xf>
    <xf numFmtId="0" fontId="60" fillId="0" borderId="0" xfId="5" applyFont="1" applyBorder="1" applyAlignment="1">
      <alignment horizontal="center" vertical="center" wrapText="1"/>
    </xf>
    <xf numFmtId="164" fontId="23" fillId="4" borderId="42" xfId="0" applyNumberFormat="1" applyFont="1" applyFill="1" applyBorder="1" applyAlignment="1">
      <alignment horizontal="left" wrapText="1"/>
    </xf>
    <xf numFmtId="164" fontId="23" fillId="4" borderId="3" xfId="0" applyNumberFormat="1" applyFont="1" applyFill="1" applyBorder="1" applyAlignment="1">
      <alignment horizontal="left" wrapText="1"/>
    </xf>
    <xf numFmtId="164" fontId="24" fillId="4" borderId="44" xfId="0" applyNumberFormat="1" applyFont="1" applyFill="1" applyBorder="1" applyAlignment="1">
      <alignment horizontal="center" wrapText="1"/>
    </xf>
    <xf numFmtId="164" fontId="24" fillId="4" borderId="45" xfId="0" applyNumberFormat="1" applyFont="1" applyFill="1" applyBorder="1" applyAlignment="1">
      <alignment horizontal="center" wrapText="1"/>
    </xf>
    <xf numFmtId="0" fontId="19" fillId="0" borderId="0" xfId="4" applyFont="1" applyAlignment="1">
      <alignment horizontal="left" vertical="top" wrapText="1"/>
    </xf>
    <xf numFmtId="0" fontId="80" fillId="0" borderId="0" xfId="4" applyFont="1" applyAlignment="1">
      <alignment horizontal="left" vertical="top" wrapText="1"/>
    </xf>
    <xf numFmtId="164" fontId="60" fillId="0" borderId="0" xfId="5" applyNumberFormat="1" applyFont="1" applyBorder="1" applyAlignment="1">
      <alignment horizontal="center" vertical="center" wrapText="1"/>
    </xf>
    <xf numFmtId="0" fontId="62" fillId="2" borderId="3" xfId="3" applyFont="1" applyFill="1" applyBorder="1" applyAlignment="1">
      <alignment horizontal="left" vertical="center" wrapText="1"/>
    </xf>
    <xf numFmtId="164" fontId="25" fillId="0" borderId="35" xfId="5" applyNumberFormat="1" applyFont="1" applyBorder="1" applyAlignment="1">
      <alignment horizontal="center" vertical="center" wrapText="1"/>
    </xf>
    <xf numFmtId="0" fontId="89" fillId="0" borderId="0" xfId="4" applyFont="1" applyAlignment="1">
      <alignment horizontal="left" vertical="top" wrapText="1"/>
    </xf>
    <xf numFmtId="0" fontId="90" fillId="0" borderId="0" xfId="4" applyFont="1" applyAlignment="1">
      <alignment horizontal="left" vertical="top" wrapText="1"/>
    </xf>
    <xf numFmtId="0" fontId="84" fillId="0" borderId="0" xfId="3" applyFont="1" applyAlignment="1">
      <alignment horizontal="left" wrapText="1"/>
    </xf>
    <xf numFmtId="0" fontId="3" fillId="0" borderId="0" xfId="3" applyFont="1" applyAlignment="1">
      <alignment horizontal="left" wrapText="1"/>
    </xf>
    <xf numFmtId="0" fontId="61" fillId="0" borderId="0" xfId="3" applyFont="1" applyAlignment="1">
      <alignment horizontal="left" wrapText="1"/>
    </xf>
    <xf numFmtId="0" fontId="62" fillId="2" borderId="1" xfId="3" applyFont="1" applyFill="1" applyBorder="1" applyAlignment="1">
      <alignment horizontal="center" vertical="center" wrapText="1"/>
    </xf>
    <xf numFmtId="0" fontId="62" fillId="2" borderId="3" xfId="3" applyFont="1" applyFill="1" applyBorder="1" applyAlignment="1">
      <alignment horizontal="center" vertical="center" wrapText="1"/>
    </xf>
    <xf numFmtId="0" fontId="62" fillId="2" borderId="60" xfId="3" applyFont="1" applyFill="1" applyBorder="1" applyAlignment="1">
      <alignment horizontal="center" vertical="center" wrapText="1"/>
    </xf>
    <xf numFmtId="0" fontId="62" fillId="2" borderId="45" xfId="3" applyFont="1" applyFill="1" applyBorder="1" applyAlignment="1">
      <alignment horizontal="center" vertical="center" wrapText="1"/>
    </xf>
    <xf numFmtId="0" fontId="24" fillId="6" borderId="34" xfId="0" applyFont="1" applyFill="1" applyBorder="1" applyAlignment="1">
      <alignment horizontal="center" vertical="center" wrapText="1"/>
    </xf>
    <xf numFmtId="0" fontId="24" fillId="6" borderId="36"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4" fillId="6" borderId="19"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24" fillId="5" borderId="34" xfId="0" applyFont="1" applyFill="1" applyBorder="1" applyAlignment="1">
      <alignment horizontal="center" vertical="center" wrapText="1"/>
    </xf>
    <xf numFmtId="0" fontId="24" fillId="5" borderId="35" xfId="0" applyFont="1" applyFill="1" applyBorder="1" applyAlignment="1">
      <alignment horizontal="center" vertical="center" wrapText="1"/>
    </xf>
    <xf numFmtId="0" fontId="91" fillId="0" borderId="0" xfId="0" applyFont="1" applyAlignment="1">
      <alignment horizontal="center" vertical="center" wrapText="1"/>
    </xf>
    <xf numFmtId="0" fontId="24" fillId="0" borderId="9" xfId="0" applyFont="1" applyBorder="1" applyAlignment="1">
      <alignment horizontal="left"/>
    </xf>
    <xf numFmtId="0" fontId="24" fillId="0" borderId="10" xfId="0" applyFont="1" applyBorder="1" applyAlignment="1">
      <alignment horizontal="left"/>
    </xf>
    <xf numFmtId="0" fontId="24" fillId="0" borderId="11" xfId="0" applyFont="1" applyBorder="1" applyAlignment="1">
      <alignment horizontal="left"/>
    </xf>
    <xf numFmtId="0" fontId="24" fillId="12" borderId="17" xfId="0" applyFont="1" applyFill="1" applyBorder="1" applyAlignment="1">
      <alignment horizontal="center"/>
    </xf>
    <xf numFmtId="0" fontId="24" fillId="12" borderId="18" xfId="0" applyFont="1" applyFill="1" applyBorder="1" applyAlignment="1">
      <alignment horizontal="center"/>
    </xf>
    <xf numFmtId="0" fontId="24" fillId="12" borderId="19" xfId="0" applyFont="1" applyFill="1" applyBorder="1" applyAlignment="1">
      <alignment horizontal="center"/>
    </xf>
    <xf numFmtId="0" fontId="24" fillId="12" borderId="34" xfId="0" applyFont="1" applyFill="1" applyBorder="1" applyAlignment="1">
      <alignment horizontal="center"/>
    </xf>
    <xf numFmtId="0" fontId="24" fillId="12" borderId="35" xfId="0" applyFont="1" applyFill="1" applyBorder="1" applyAlignment="1">
      <alignment horizontal="center"/>
    </xf>
    <xf numFmtId="0" fontId="24" fillId="12" borderId="36" xfId="0" applyFont="1" applyFill="1" applyBorder="1" applyAlignment="1">
      <alignment horizontal="center"/>
    </xf>
    <xf numFmtId="0" fontId="24" fillId="0" borderId="14" xfId="0" applyFont="1" applyBorder="1" applyAlignment="1">
      <alignment horizontal="left"/>
    </xf>
    <xf numFmtId="0" fontId="24" fillId="0" borderId="15" xfId="0" applyFont="1" applyBorder="1" applyAlignment="1">
      <alignment horizontal="left"/>
    </xf>
    <xf numFmtId="0" fontId="24" fillId="0" borderId="16" xfId="0" applyFont="1" applyBorder="1" applyAlignment="1">
      <alignment horizontal="left"/>
    </xf>
    <xf numFmtId="0" fontId="24" fillId="12" borderId="9" xfId="0" applyFont="1" applyFill="1" applyBorder="1" applyAlignment="1">
      <alignment horizontal="right"/>
    </xf>
    <xf numFmtId="0" fontId="24" fillId="12" borderId="64" xfId="0" applyFont="1" applyFill="1" applyBorder="1" applyAlignment="1">
      <alignment horizontal="right"/>
    </xf>
    <xf numFmtId="0" fontId="24" fillId="0" borderId="25" xfId="0" applyFont="1" applyBorder="1" applyAlignment="1">
      <alignment horizontal="center" vertical="center" wrapText="1"/>
    </xf>
    <xf numFmtId="0" fontId="9" fillId="4" borderId="34" xfId="0" applyFont="1" applyFill="1" applyBorder="1" applyAlignment="1">
      <alignment horizontal="left" vertical="top" wrapText="1"/>
    </xf>
    <xf numFmtId="0" fontId="9" fillId="4" borderId="35" xfId="0" applyFont="1" applyFill="1" applyBorder="1" applyAlignment="1">
      <alignment horizontal="left" vertical="top" wrapText="1"/>
    </xf>
    <xf numFmtId="0" fontId="9" fillId="4" borderId="36" xfId="0" applyFont="1" applyFill="1" applyBorder="1" applyAlignment="1">
      <alignment horizontal="left" vertical="top" wrapText="1"/>
    </xf>
    <xf numFmtId="0" fontId="9" fillId="4" borderId="24" xfId="0" applyFont="1" applyFill="1" applyBorder="1" applyAlignment="1">
      <alignment horizontal="left" vertical="top" wrapText="1"/>
    </xf>
    <xf numFmtId="0" fontId="9" fillId="4" borderId="0" xfId="0" applyFont="1" applyFill="1" applyAlignment="1">
      <alignment horizontal="left" vertical="top" wrapText="1"/>
    </xf>
    <xf numFmtId="0" fontId="9" fillId="4" borderId="37" xfId="0" applyFont="1" applyFill="1" applyBorder="1" applyAlignment="1">
      <alignment horizontal="left" vertical="top" wrapText="1"/>
    </xf>
    <xf numFmtId="0" fontId="9" fillId="4" borderId="38" xfId="0" applyFont="1" applyFill="1" applyBorder="1" applyAlignment="1">
      <alignment horizontal="left" vertical="top" wrapText="1"/>
    </xf>
    <xf numFmtId="0" fontId="9" fillId="4" borderId="25" xfId="0" applyFont="1" applyFill="1" applyBorder="1" applyAlignment="1">
      <alignment horizontal="left" vertical="top" wrapText="1"/>
    </xf>
    <xf numFmtId="0" fontId="9" fillId="4" borderId="39" xfId="0" applyFont="1" applyFill="1" applyBorder="1" applyAlignment="1">
      <alignment horizontal="left" vertical="top" wrapText="1"/>
    </xf>
    <xf numFmtId="164" fontId="23" fillId="0" borderId="9" xfId="0" applyNumberFormat="1" applyFont="1" applyBorder="1" applyAlignment="1">
      <alignment horizontal="left" wrapText="1"/>
    </xf>
    <xf numFmtId="164" fontId="23" fillId="0" borderId="10" xfId="0" applyNumberFormat="1" applyFont="1" applyBorder="1" applyAlignment="1">
      <alignment horizontal="left" wrapText="1"/>
    </xf>
    <xf numFmtId="164" fontId="23" fillId="0" borderId="42" xfId="0" applyNumberFormat="1" applyFont="1" applyBorder="1" applyAlignment="1">
      <alignment horizontal="left" wrapText="1"/>
    </xf>
    <xf numFmtId="164" fontId="23" fillId="0" borderId="3" xfId="0" applyNumberFormat="1" applyFont="1" applyBorder="1" applyAlignment="1">
      <alignment horizontal="left" wrapText="1"/>
    </xf>
    <xf numFmtId="164" fontId="23" fillId="0" borderId="12" xfId="0" applyNumberFormat="1" applyFont="1" applyBorder="1" applyAlignment="1">
      <alignment horizontal="left" wrapText="1"/>
    </xf>
    <xf numFmtId="164" fontId="23" fillId="0" borderId="4" xfId="0" applyNumberFormat="1" applyFont="1" applyBorder="1" applyAlignment="1">
      <alignment horizontal="left" wrapText="1"/>
    </xf>
    <xf numFmtId="0" fontId="79" fillId="0" borderId="0" xfId="0" applyFont="1" applyAlignment="1">
      <alignment horizontal="center" vertical="center" wrapText="1"/>
    </xf>
    <xf numFmtId="0" fontId="79" fillId="0" borderId="47" xfId="0" applyFont="1" applyBorder="1" applyAlignment="1">
      <alignment horizontal="center" vertical="center"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164" fontId="24" fillId="5" borderId="12" xfId="0" applyNumberFormat="1" applyFont="1" applyFill="1" applyBorder="1" applyAlignment="1">
      <alignment horizontal="left" wrapText="1"/>
    </xf>
    <xf numFmtId="164" fontId="24" fillId="5" borderId="4" xfId="0" applyNumberFormat="1" applyFont="1" applyFill="1" applyBorder="1" applyAlignment="1">
      <alignment horizontal="left" wrapText="1"/>
    </xf>
    <xf numFmtId="0" fontId="24" fillId="6" borderId="17" xfId="4" applyFont="1" applyFill="1" applyBorder="1" applyAlignment="1">
      <alignment horizontal="center" vertical="center" wrapText="1"/>
    </xf>
    <xf numFmtId="0" fontId="24" fillId="6" borderId="19" xfId="4" applyFont="1" applyFill="1" applyBorder="1" applyAlignment="1">
      <alignment horizontal="center" vertical="center" wrapText="1"/>
    </xf>
    <xf numFmtId="164" fontId="23" fillId="0" borderId="14" xfId="0" applyNumberFormat="1" applyFont="1" applyBorder="1" applyAlignment="1">
      <alignment horizontal="left" wrapText="1"/>
    </xf>
    <xf numFmtId="164" fontId="23" fillId="0" borderId="15" xfId="0" applyNumberFormat="1" applyFont="1" applyBorder="1" applyAlignment="1">
      <alignment horizontal="left" wrapText="1"/>
    </xf>
    <xf numFmtId="0" fontId="36" fillId="0" borderId="0" xfId="4" applyFont="1" applyAlignment="1">
      <alignment horizontal="center" vertical="top"/>
    </xf>
    <xf numFmtId="0" fontId="24" fillId="0" borderId="50" xfId="4" applyFont="1" applyBorder="1" applyAlignment="1">
      <alignment horizontal="center" vertical="center" wrapText="1"/>
    </xf>
    <xf numFmtId="0" fontId="24" fillId="0" borderId="52" xfId="4" applyFont="1" applyBorder="1" applyAlignment="1">
      <alignment horizontal="center" vertical="center" wrapText="1"/>
    </xf>
    <xf numFmtId="0" fontId="24" fillId="0" borderId="62" xfId="0" applyFont="1" applyBorder="1" applyAlignment="1">
      <alignment horizontal="left"/>
    </xf>
    <xf numFmtId="0" fontId="24" fillId="0" borderId="5" xfId="0" applyFont="1" applyBorder="1" applyAlignment="1">
      <alignment horizontal="left"/>
    </xf>
    <xf numFmtId="0" fontId="24" fillId="0" borderId="61" xfId="0" applyFont="1" applyBorder="1" applyAlignment="1">
      <alignment horizontal="left"/>
    </xf>
    <xf numFmtId="0" fontId="48" fillId="0" borderId="18" xfId="4" applyFont="1" applyBorder="1" applyAlignment="1">
      <alignment horizontal="center" vertical="center"/>
    </xf>
    <xf numFmtId="0" fontId="7" fillId="0" borderId="18" xfId="4" applyBorder="1" applyAlignment="1">
      <alignment horizontal="center" vertical="center"/>
    </xf>
    <xf numFmtId="0" fontId="7" fillId="0" borderId="19" xfId="4" applyBorder="1" applyAlignment="1">
      <alignment horizontal="center" vertical="center"/>
    </xf>
    <xf numFmtId="0" fontId="24" fillId="0" borderId="50" xfId="4" applyFont="1" applyBorder="1" applyAlignment="1">
      <alignment horizontal="center" vertical="top" wrapText="1"/>
    </xf>
    <xf numFmtId="0" fontId="24" fillId="0" borderId="52" xfId="4" applyFont="1" applyBorder="1" applyAlignment="1">
      <alignment horizontal="center" vertical="top" wrapText="1"/>
    </xf>
    <xf numFmtId="0" fontId="48" fillId="0" borderId="18" xfId="4" applyFont="1" applyBorder="1" applyAlignment="1">
      <alignment vertical="center"/>
    </xf>
    <xf numFmtId="0" fontId="7" fillId="0" borderId="18" xfId="4" applyBorder="1" applyAlignment="1">
      <alignment vertical="center"/>
    </xf>
    <xf numFmtId="0" fontId="7" fillId="0" borderId="19" xfId="4" applyBorder="1" applyAlignment="1">
      <alignment vertical="center"/>
    </xf>
    <xf numFmtId="0" fontId="23" fillId="0" borderId="9" xfId="0" applyFont="1" applyBorder="1" applyAlignment="1">
      <alignment horizontal="left"/>
    </xf>
    <xf numFmtId="0" fontId="23" fillId="0" borderId="10" xfId="0" applyFont="1" applyBorder="1" applyAlignment="1">
      <alignment horizontal="left"/>
    </xf>
    <xf numFmtId="0" fontId="23" fillId="0" borderId="11" xfId="0" applyFont="1" applyBorder="1" applyAlignment="1">
      <alignment horizontal="left"/>
    </xf>
    <xf numFmtId="0" fontId="23" fillId="0" borderId="14" xfId="0" applyFont="1" applyBorder="1" applyAlignment="1">
      <alignment horizontal="left"/>
    </xf>
    <xf numFmtId="0" fontId="23" fillId="0" borderId="15" xfId="0" applyFont="1" applyBorder="1" applyAlignment="1">
      <alignment horizontal="left"/>
    </xf>
    <xf numFmtId="0" fontId="23" fillId="0" borderId="16" xfId="0" applyFont="1" applyBorder="1" applyAlignment="1">
      <alignment horizontal="left"/>
    </xf>
    <xf numFmtId="0" fontId="24" fillId="12" borderId="9" xfId="0" applyFont="1" applyFill="1" applyBorder="1" applyAlignment="1">
      <alignment horizontal="left"/>
    </xf>
    <xf numFmtId="0" fontId="24" fillId="12" borderId="64" xfId="0" applyFont="1" applyFill="1" applyBorder="1" applyAlignment="1">
      <alignment horizontal="left"/>
    </xf>
    <xf numFmtId="0" fontId="24" fillId="6" borderId="35" xfId="0" applyFont="1" applyFill="1" applyBorder="1" applyAlignment="1">
      <alignment horizontal="center" vertical="center" wrapText="1"/>
    </xf>
    <xf numFmtId="164" fontId="24" fillId="6" borderId="12" xfId="0" applyNumberFormat="1" applyFont="1" applyFill="1" applyBorder="1" applyAlignment="1">
      <alignment horizontal="left" wrapText="1"/>
    </xf>
    <xf numFmtId="164" fontId="24" fillId="6" borderId="4" xfId="0" applyNumberFormat="1" applyFont="1" applyFill="1" applyBorder="1" applyAlignment="1">
      <alignment horizontal="left" wrapText="1"/>
    </xf>
    <xf numFmtId="0" fontId="20" fillId="0" borderId="0" xfId="0" applyFont="1" applyAlignment="1">
      <alignment horizontal="center" vertical="center" wrapText="1"/>
    </xf>
    <xf numFmtId="0" fontId="81" fillId="0" borderId="0" xfId="0" applyFont="1" applyAlignment="1">
      <alignment horizontal="center" vertical="center" wrapText="1"/>
    </xf>
    <xf numFmtId="0" fontId="81" fillId="0" borderId="47" xfId="0" applyFont="1" applyBorder="1" applyAlignment="1">
      <alignment horizontal="center" vertical="center" wrapText="1"/>
    </xf>
    <xf numFmtId="0" fontId="32" fillId="0" borderId="12" xfId="8" applyFont="1" applyBorder="1" applyAlignment="1">
      <alignment horizontal="left" vertical="center" wrapText="1" indent="5"/>
    </xf>
    <xf numFmtId="0" fontId="32" fillId="0" borderId="4" xfId="8" applyFont="1" applyBorder="1" applyAlignment="1">
      <alignment horizontal="left" vertical="center" wrapText="1" indent="5"/>
    </xf>
    <xf numFmtId="0" fontId="54" fillId="6" borderId="34" xfId="8" applyFont="1" applyFill="1" applyBorder="1" applyAlignment="1">
      <alignment horizontal="center" vertical="center" wrapText="1"/>
    </xf>
    <xf numFmtId="0" fontId="54" fillId="6" borderId="35" xfId="8" applyFont="1" applyFill="1" applyBorder="1" applyAlignment="1">
      <alignment horizontal="center" vertical="center" wrapText="1"/>
    </xf>
    <xf numFmtId="0" fontId="54" fillId="6" borderId="36" xfId="8" applyFont="1" applyFill="1" applyBorder="1" applyAlignment="1">
      <alignment horizontal="center" vertical="center" wrapText="1"/>
    </xf>
    <xf numFmtId="0" fontId="31" fillId="0" borderId="34" xfId="0" applyFont="1" applyBorder="1" applyAlignment="1">
      <alignment horizontal="left" vertical="center" wrapText="1"/>
    </xf>
    <xf numFmtId="0" fontId="31" fillId="0" borderId="35" xfId="0" applyFont="1" applyBorder="1" applyAlignment="1">
      <alignment horizontal="left" vertical="center" wrapText="1"/>
    </xf>
    <xf numFmtId="0" fontId="31" fillId="0" borderId="36" xfId="0" applyFont="1" applyBorder="1" applyAlignment="1">
      <alignment horizontal="left" vertical="center" wrapText="1"/>
    </xf>
    <xf numFmtId="0" fontId="31" fillId="0" borderId="24" xfId="0" applyFont="1" applyBorder="1" applyAlignment="1">
      <alignment horizontal="left" vertical="center" wrapText="1"/>
    </xf>
    <xf numFmtId="0" fontId="31" fillId="0" borderId="0" xfId="0" applyFont="1" applyAlignment="1">
      <alignment horizontal="left" vertical="center" wrapText="1"/>
    </xf>
    <xf numFmtId="0" fontId="31" fillId="0" borderId="37" xfId="0" applyFont="1" applyBorder="1" applyAlignment="1">
      <alignment horizontal="left" vertical="center" wrapText="1"/>
    </xf>
    <xf numFmtId="0" fontId="32" fillId="0" borderId="34" xfId="8" applyFont="1" applyBorder="1" applyAlignment="1">
      <alignment horizontal="left" vertical="center" wrapText="1"/>
    </xf>
    <xf numFmtId="0" fontId="32" fillId="0" borderId="35" xfId="8" applyFont="1" applyBorder="1" applyAlignment="1">
      <alignment horizontal="left" vertical="center" wrapText="1"/>
    </xf>
    <xf numFmtId="0" fontId="32" fillId="0" borderId="36" xfId="8" applyFont="1" applyBorder="1" applyAlignment="1">
      <alignment horizontal="left" vertical="center" wrapText="1"/>
    </xf>
    <xf numFmtId="0" fontId="32" fillId="0" borderId="12" xfId="8" applyFont="1" applyBorder="1" applyAlignment="1">
      <alignment horizontal="left" vertical="center" wrapText="1"/>
    </xf>
    <xf numFmtId="0" fontId="32" fillId="0" borderId="4" xfId="8" applyFont="1" applyBorder="1" applyAlignment="1">
      <alignment horizontal="left" vertical="center" wrapText="1"/>
    </xf>
    <xf numFmtId="0" fontId="32" fillId="0" borderId="42" xfId="8" applyFont="1" applyBorder="1" applyAlignment="1">
      <alignment horizontal="left" vertical="center" wrapText="1"/>
    </xf>
    <xf numFmtId="0" fontId="32" fillId="0" borderId="2" xfId="8" applyFont="1" applyBorder="1" applyAlignment="1">
      <alignment horizontal="left" vertical="center" wrapText="1"/>
    </xf>
    <xf numFmtId="0" fontId="32" fillId="0" borderId="3" xfId="8" applyFont="1" applyBorder="1" applyAlignment="1">
      <alignment horizontal="left" vertical="center" wrapText="1"/>
    </xf>
    <xf numFmtId="0" fontId="58" fillId="0" borderId="42" xfId="8" applyFont="1" applyBorder="1" applyAlignment="1">
      <alignment horizontal="left" vertical="center" wrapText="1" indent="5"/>
    </xf>
    <xf numFmtId="0" fontId="58" fillId="0" borderId="2" xfId="8" applyFont="1" applyBorder="1" applyAlignment="1">
      <alignment horizontal="left" vertical="center" wrapText="1" indent="5"/>
    </xf>
    <xf numFmtId="0" fontId="58" fillId="0" borderId="3" xfId="8" applyFont="1" applyBorder="1" applyAlignment="1">
      <alignment horizontal="left" vertical="center" wrapText="1" indent="5"/>
    </xf>
    <xf numFmtId="0" fontId="32" fillId="0" borderId="42" xfId="8" applyFont="1" applyBorder="1" applyAlignment="1">
      <alignment horizontal="left" vertical="center" wrapText="1" indent="5"/>
    </xf>
    <xf numFmtId="0" fontId="32" fillId="0" borderId="2" xfId="8" applyFont="1" applyBorder="1" applyAlignment="1">
      <alignment horizontal="left" vertical="center" wrapText="1" indent="5"/>
    </xf>
    <xf numFmtId="0" fontId="32" fillId="0" borderId="3" xfId="8" applyFont="1" applyBorder="1" applyAlignment="1">
      <alignment horizontal="left" vertical="center" wrapText="1" indent="5"/>
    </xf>
    <xf numFmtId="0" fontId="32" fillId="0" borderId="44" xfId="8" applyFont="1" applyBorder="1" applyAlignment="1">
      <alignment horizontal="left" vertical="center" wrapText="1"/>
    </xf>
    <xf numFmtId="0" fontId="32" fillId="0" borderId="56" xfId="8" applyFont="1" applyBorder="1" applyAlignment="1">
      <alignment horizontal="left" vertical="center" wrapText="1"/>
    </xf>
    <xf numFmtId="0" fontId="32" fillId="0" borderId="45" xfId="8" applyFont="1" applyBorder="1" applyAlignment="1">
      <alignment horizontal="left" vertical="center" wrapText="1"/>
    </xf>
  </cellXfs>
  <cellStyles count="9">
    <cellStyle name="Comma" xfId="1" builtinId="3"/>
    <cellStyle name="Currency" xfId="2" builtinId="4"/>
    <cellStyle name="Currency 2" xfId="6" xr:uid="{C0E0B458-C207-4ACD-9601-023B14D38B0A}"/>
    <cellStyle name="Hyperlink" xfId="5" builtinId="8"/>
    <cellStyle name="Normal" xfId="0" builtinId="0"/>
    <cellStyle name="Normal 2" xfId="7" xr:uid="{E98E7E70-E1F1-4C9D-BB4A-1968B9AA16F3}"/>
    <cellStyle name="Normal 4" xfId="8" xr:uid="{63326506-D31B-48BA-8F12-DA9216AF94F2}"/>
    <cellStyle name="Normal 5" xfId="3" xr:uid="{DB689729-6B4B-45A0-A187-A60539854C28}"/>
    <cellStyle name="Normal 6" xfId="4" xr:uid="{E5939FAA-3587-480F-AED5-860FB29AE48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hyperlink" Target="https://cpsearch.fas.gsa.gov/cpsearch/search.do"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EF508-1334-45F0-8902-88B7503E96CE}">
  <sheetPr codeName="Sheet1">
    <tabColor rgb="FFFF0000"/>
    <pageSetUpPr fitToPage="1"/>
  </sheetPr>
  <dimension ref="A1:L53"/>
  <sheetViews>
    <sheetView tabSelected="1" zoomScale="84" zoomScaleNormal="84" workbookViewId="0">
      <selection activeCell="F13" sqref="F13"/>
    </sheetView>
  </sheetViews>
  <sheetFormatPr defaultColWidth="9.140625" defaultRowHeight="18.75" x14ac:dyDescent="0.3"/>
  <cols>
    <col min="1" max="1" width="5.85546875" style="1" customWidth="1"/>
    <col min="2" max="2" width="37.28515625" style="2" customWidth="1"/>
    <col min="3" max="3" width="113.7109375" style="2" customWidth="1"/>
    <col min="4" max="16384" width="9.140625" style="2"/>
  </cols>
  <sheetData>
    <row r="1" spans="1:5" ht="96.75" customHeight="1" x14ac:dyDescent="0.3">
      <c r="A1" s="194"/>
      <c r="B1" s="372" t="s">
        <v>318</v>
      </c>
      <c r="C1" s="372"/>
    </row>
    <row r="2" spans="1:5" ht="12" customHeight="1" x14ac:dyDescent="0.3">
      <c r="A2" s="194"/>
      <c r="B2" s="195" t="s">
        <v>0</v>
      </c>
      <c r="C2" s="195"/>
    </row>
    <row r="3" spans="1:5" s="4" customFormat="1" ht="18" customHeight="1" x14ac:dyDescent="0.3">
      <c r="A3" s="196"/>
      <c r="B3" s="357"/>
      <c r="C3" s="368" t="s">
        <v>2</v>
      </c>
      <c r="D3" s="3"/>
      <c r="E3" s="3"/>
    </row>
    <row r="4" spans="1:5" s="4" customFormat="1" ht="18" customHeight="1" x14ac:dyDescent="0.3">
      <c r="A4" s="197"/>
      <c r="B4" s="357"/>
      <c r="C4" s="368" t="s">
        <v>315</v>
      </c>
      <c r="D4" s="3"/>
      <c r="E4" s="3"/>
    </row>
    <row r="5" spans="1:5" s="4" customFormat="1" x14ac:dyDescent="0.3">
      <c r="A5" s="198"/>
      <c r="B5" s="199" t="s">
        <v>4</v>
      </c>
      <c r="C5" s="199" t="s">
        <v>5</v>
      </c>
    </row>
    <row r="6" spans="1:5" s="4" customFormat="1" x14ac:dyDescent="0.3">
      <c r="A6" s="200">
        <v>1</v>
      </c>
      <c r="B6" s="201" t="s">
        <v>6</v>
      </c>
      <c r="C6" s="202" t="s">
        <v>7</v>
      </c>
      <c r="D6" s="5"/>
    </row>
    <row r="7" spans="1:5" s="4" customFormat="1" x14ac:dyDescent="0.3">
      <c r="A7" s="200">
        <v>2</v>
      </c>
      <c r="B7" s="201" t="s">
        <v>8</v>
      </c>
      <c r="C7" s="202" t="s">
        <v>9</v>
      </c>
      <c r="D7" s="5"/>
    </row>
    <row r="8" spans="1:5" s="4" customFormat="1" ht="50.25" x14ac:dyDescent="0.3">
      <c r="A8" s="200">
        <v>3</v>
      </c>
      <c r="B8" s="201" t="s">
        <v>10</v>
      </c>
      <c r="C8" s="202" t="s">
        <v>319</v>
      </c>
      <c r="D8" s="5"/>
    </row>
    <row r="9" spans="1:5" s="4" customFormat="1" x14ac:dyDescent="0.3">
      <c r="A9" s="200">
        <v>4</v>
      </c>
      <c r="B9" s="201" t="s">
        <v>11</v>
      </c>
      <c r="C9" s="202" t="s">
        <v>12</v>
      </c>
    </row>
    <row r="10" spans="1:5" s="4" customFormat="1" x14ac:dyDescent="0.3">
      <c r="A10" s="200">
        <v>5</v>
      </c>
      <c r="B10" s="201" t="s">
        <v>13</v>
      </c>
      <c r="C10" s="202" t="s">
        <v>14</v>
      </c>
    </row>
    <row r="11" spans="1:5" s="4" customFormat="1" ht="18.75" customHeight="1" x14ac:dyDescent="0.3">
      <c r="A11" s="203"/>
      <c r="B11" s="199" t="s">
        <v>4</v>
      </c>
      <c r="C11" s="203" t="s">
        <v>15</v>
      </c>
    </row>
    <row r="12" spans="1:5" s="4" customFormat="1" x14ac:dyDescent="0.3">
      <c r="A12" s="200">
        <v>6</v>
      </c>
      <c r="B12" s="204" t="s">
        <v>16</v>
      </c>
      <c r="C12" s="202" t="s">
        <v>17</v>
      </c>
    </row>
    <row r="13" spans="1:5" s="4" customFormat="1" ht="42" customHeight="1" x14ac:dyDescent="0.3">
      <c r="A13" s="200">
        <v>7</v>
      </c>
      <c r="B13" s="204" t="s">
        <v>18</v>
      </c>
      <c r="C13" s="202" t="s">
        <v>320</v>
      </c>
    </row>
    <row r="14" spans="1:5" s="6" customFormat="1" x14ac:dyDescent="0.3">
      <c r="A14" s="200">
        <v>8</v>
      </c>
      <c r="B14" s="204" t="s">
        <v>19</v>
      </c>
      <c r="C14" s="205" t="s">
        <v>20</v>
      </c>
    </row>
    <row r="15" spans="1:5" s="4" customFormat="1" ht="18.75" customHeight="1" x14ac:dyDescent="0.3">
      <c r="A15" s="203"/>
      <c r="B15" s="199" t="s">
        <v>4</v>
      </c>
      <c r="C15" s="203" t="s">
        <v>21</v>
      </c>
    </row>
    <row r="16" spans="1:5" s="6" customFormat="1" x14ac:dyDescent="0.3">
      <c r="A16" s="200">
        <v>9</v>
      </c>
      <c r="B16" s="204" t="s">
        <v>22</v>
      </c>
      <c r="C16" s="205" t="s">
        <v>23</v>
      </c>
    </row>
    <row r="17" spans="1:12" s="6" customFormat="1" x14ac:dyDescent="0.3">
      <c r="A17" s="200">
        <v>10</v>
      </c>
      <c r="B17" s="204" t="s">
        <v>24</v>
      </c>
      <c r="C17" s="205" t="s">
        <v>25</v>
      </c>
    </row>
    <row r="18" spans="1:12" s="6" customFormat="1" x14ac:dyDescent="0.3">
      <c r="A18" s="200">
        <v>11</v>
      </c>
      <c r="B18" s="204" t="s">
        <v>26</v>
      </c>
      <c r="C18" s="205" t="s">
        <v>27</v>
      </c>
    </row>
    <row r="19" spans="1:12" s="6" customFormat="1" x14ac:dyDescent="0.3">
      <c r="A19" s="200">
        <v>12</v>
      </c>
      <c r="B19" s="204" t="s">
        <v>28</v>
      </c>
      <c r="C19" s="205" t="s">
        <v>29</v>
      </c>
    </row>
    <row r="20" spans="1:12" s="4" customFormat="1" x14ac:dyDescent="0.3">
      <c r="A20" s="200">
        <v>13</v>
      </c>
      <c r="B20" s="201" t="s">
        <v>30</v>
      </c>
      <c r="C20" s="202" t="s">
        <v>31</v>
      </c>
      <c r="D20" s="5"/>
      <c r="E20" s="5"/>
    </row>
    <row r="21" spans="1:12" s="4" customFormat="1" x14ac:dyDescent="0.3">
      <c r="A21" s="203"/>
      <c r="B21" s="199" t="s">
        <v>4</v>
      </c>
      <c r="C21" s="203" t="s">
        <v>32</v>
      </c>
      <c r="D21" s="3"/>
    </row>
    <row r="22" spans="1:12" s="4" customFormat="1" x14ac:dyDescent="0.3">
      <c r="A22" s="200">
        <v>14</v>
      </c>
      <c r="B22" s="201" t="s">
        <v>33</v>
      </c>
      <c r="C22" s="202" t="s">
        <v>34</v>
      </c>
    </row>
    <row r="23" spans="1:12" s="4" customFormat="1" x14ac:dyDescent="0.3">
      <c r="A23" s="200">
        <v>15</v>
      </c>
      <c r="B23" s="201" t="s">
        <v>35</v>
      </c>
      <c r="C23" s="202" t="s">
        <v>36</v>
      </c>
    </row>
    <row r="24" spans="1:12" s="4" customFormat="1" x14ac:dyDescent="0.3">
      <c r="A24" s="200">
        <v>16</v>
      </c>
      <c r="B24" s="201" t="s">
        <v>37</v>
      </c>
      <c r="C24" s="202" t="s">
        <v>38</v>
      </c>
    </row>
    <row r="25" spans="1:12" s="4" customFormat="1" x14ac:dyDescent="0.3">
      <c r="A25" s="200">
        <v>17</v>
      </c>
      <c r="B25" s="201" t="s">
        <v>39</v>
      </c>
      <c r="C25" s="202" t="s">
        <v>40</v>
      </c>
    </row>
    <row r="26" spans="1:12" s="4" customFormat="1" x14ac:dyDescent="0.3">
      <c r="A26" s="200">
        <v>18</v>
      </c>
      <c r="B26" s="201" t="s">
        <v>41</v>
      </c>
      <c r="C26" s="202" t="s">
        <v>42</v>
      </c>
    </row>
    <row r="27" spans="1:12" s="4" customFormat="1" ht="27.75" customHeight="1" x14ac:dyDescent="0.3">
      <c r="A27" s="200">
        <v>19</v>
      </c>
      <c r="B27" s="201" t="s">
        <v>43</v>
      </c>
      <c r="C27" s="202" t="s">
        <v>44</v>
      </c>
    </row>
    <row r="28" spans="1:12" s="4" customFormat="1" ht="43.5" customHeight="1" x14ac:dyDescent="0.3">
      <c r="A28" s="200">
        <v>20</v>
      </c>
      <c r="B28" s="201" t="s">
        <v>45</v>
      </c>
      <c r="C28" s="202" t="s">
        <v>46</v>
      </c>
      <c r="F28" s="373"/>
      <c r="G28" s="373"/>
      <c r="H28" s="373"/>
      <c r="I28" s="373"/>
      <c r="J28" s="373"/>
      <c r="K28" s="373"/>
      <c r="L28" s="373"/>
    </row>
    <row r="29" spans="1:12" s="4" customFormat="1" x14ac:dyDescent="0.3">
      <c r="A29" s="200">
        <v>21</v>
      </c>
      <c r="B29" s="201" t="s">
        <v>47</v>
      </c>
      <c r="C29" s="202" t="s">
        <v>48</v>
      </c>
    </row>
    <row r="30" spans="1:12" s="4" customFormat="1" x14ac:dyDescent="0.3">
      <c r="A30" s="200">
        <v>22</v>
      </c>
      <c r="B30" s="201" t="s">
        <v>49</v>
      </c>
      <c r="C30" s="202" t="s">
        <v>50</v>
      </c>
    </row>
    <row r="31" spans="1:12" s="4" customFormat="1" ht="37.5" x14ac:dyDescent="0.3">
      <c r="A31" s="200">
        <v>23</v>
      </c>
      <c r="B31" s="201" t="s">
        <v>51</v>
      </c>
      <c r="C31" s="202" t="s">
        <v>52</v>
      </c>
    </row>
    <row r="32" spans="1:12" s="4" customFormat="1" ht="30.75" customHeight="1" x14ac:dyDescent="0.3">
      <c r="A32" s="200">
        <v>24</v>
      </c>
      <c r="B32" s="201" t="s">
        <v>53</v>
      </c>
      <c r="C32" s="202" t="s">
        <v>54</v>
      </c>
    </row>
    <row r="33" spans="1:6" s="4" customFormat="1" ht="56.25" x14ac:dyDescent="0.3">
      <c r="A33" s="200">
        <v>25</v>
      </c>
      <c r="B33" s="201" t="s">
        <v>55</v>
      </c>
      <c r="C33" s="202" t="s">
        <v>56</v>
      </c>
    </row>
    <row r="34" spans="1:6" s="4" customFormat="1" ht="37.5" x14ac:dyDescent="0.3">
      <c r="A34" s="200">
        <v>26</v>
      </c>
      <c r="B34" s="201" t="s">
        <v>57</v>
      </c>
      <c r="C34" s="202" t="s">
        <v>58</v>
      </c>
    </row>
    <row r="35" spans="1:6" s="4" customFormat="1" ht="23.25" customHeight="1" x14ac:dyDescent="0.3">
      <c r="A35" s="200">
        <v>27</v>
      </c>
      <c r="B35" s="201" t="s">
        <v>59</v>
      </c>
      <c r="C35" s="202" t="s">
        <v>60</v>
      </c>
    </row>
    <row r="36" spans="1:6" s="4" customFormat="1" ht="37.5" x14ac:dyDescent="0.3">
      <c r="A36" s="200">
        <v>28</v>
      </c>
      <c r="B36" s="201" t="s">
        <v>61</v>
      </c>
      <c r="C36" s="202" t="s">
        <v>62</v>
      </c>
      <c r="D36" s="5"/>
      <c r="E36" s="5"/>
    </row>
    <row r="37" spans="1:6" s="4" customFormat="1" x14ac:dyDescent="0.3">
      <c r="A37" s="206"/>
      <c r="B37" s="199" t="s">
        <v>4</v>
      </c>
      <c r="C37" s="203" t="s">
        <v>63</v>
      </c>
      <c r="D37" s="5"/>
      <c r="E37" s="5"/>
    </row>
    <row r="38" spans="1:6" s="4" customFormat="1" ht="54" customHeight="1" x14ac:dyDescent="0.3">
      <c r="A38" s="200">
        <v>29</v>
      </c>
      <c r="B38" s="197"/>
      <c r="C38" s="207" t="s">
        <v>64</v>
      </c>
    </row>
    <row r="39" spans="1:6" s="4" customFormat="1" ht="18.75" customHeight="1" x14ac:dyDescent="0.3">
      <c r="A39" s="203"/>
      <c r="B39" s="199" t="s">
        <v>4</v>
      </c>
      <c r="C39" s="208" t="s">
        <v>65</v>
      </c>
    </row>
    <row r="40" spans="1:6" s="4" customFormat="1" ht="25.5" customHeight="1" x14ac:dyDescent="0.3">
      <c r="A40" s="200">
        <v>30</v>
      </c>
      <c r="B40" s="204" t="s">
        <v>66</v>
      </c>
      <c r="C40" s="209" t="s">
        <v>67</v>
      </c>
      <c r="D40" s="5"/>
      <c r="E40" s="5"/>
      <c r="F40" s="7"/>
    </row>
    <row r="41" spans="1:6" s="4" customFormat="1" ht="108.75" x14ac:dyDescent="0.3">
      <c r="A41" s="200">
        <v>31</v>
      </c>
      <c r="B41" s="204" t="s">
        <v>68</v>
      </c>
      <c r="C41" s="209" t="s">
        <v>69</v>
      </c>
      <c r="D41" s="5"/>
      <c r="E41" s="5"/>
      <c r="F41" s="7"/>
    </row>
    <row r="42" spans="1:6" s="4" customFormat="1" x14ac:dyDescent="0.3">
      <c r="A42" s="200">
        <v>32</v>
      </c>
      <c r="B42" s="204" t="s">
        <v>70</v>
      </c>
      <c r="C42" s="209" t="s">
        <v>71</v>
      </c>
      <c r="D42" s="5"/>
      <c r="E42" s="5"/>
      <c r="F42" s="7"/>
    </row>
    <row r="43" spans="1:6" s="4" customFormat="1" x14ac:dyDescent="0.3">
      <c r="A43" s="200">
        <v>33</v>
      </c>
      <c r="B43" s="204" t="s">
        <v>72</v>
      </c>
      <c r="C43" s="209" t="s">
        <v>73</v>
      </c>
      <c r="D43" s="5"/>
      <c r="E43" s="5"/>
      <c r="F43" s="7"/>
    </row>
    <row r="44" spans="1:6" s="4" customFormat="1" x14ac:dyDescent="0.3">
      <c r="A44" s="200">
        <v>34</v>
      </c>
      <c r="B44" s="204" t="s">
        <v>74</v>
      </c>
      <c r="C44" s="209" t="s">
        <v>75</v>
      </c>
      <c r="D44" s="5"/>
      <c r="E44" s="5"/>
      <c r="F44" s="7"/>
    </row>
    <row r="45" spans="1:6" s="4" customFormat="1" x14ac:dyDescent="0.3">
      <c r="A45" s="200">
        <v>35</v>
      </c>
      <c r="B45" s="201" t="s">
        <v>76</v>
      </c>
      <c r="C45" s="205" t="s">
        <v>77</v>
      </c>
      <c r="D45" s="5"/>
      <c r="E45" s="5"/>
    </row>
    <row r="46" spans="1:6" s="4" customFormat="1" x14ac:dyDescent="0.3">
      <c r="A46" s="199"/>
      <c r="B46" s="199" t="s">
        <v>4</v>
      </c>
      <c r="C46" s="203" t="s">
        <v>78</v>
      </c>
      <c r="D46" s="5"/>
      <c r="E46" s="5"/>
    </row>
    <row r="47" spans="1:6" s="4" customFormat="1" x14ac:dyDescent="0.3">
      <c r="A47" s="200">
        <v>36</v>
      </c>
      <c r="B47" s="201" t="s">
        <v>79</v>
      </c>
      <c r="C47" s="205" t="s">
        <v>77</v>
      </c>
      <c r="D47" s="5"/>
      <c r="E47" s="5"/>
    </row>
    <row r="48" spans="1:6" s="4" customFormat="1" x14ac:dyDescent="0.3">
      <c r="A48" s="200">
        <v>37</v>
      </c>
      <c r="B48" s="201" t="s">
        <v>80</v>
      </c>
      <c r="C48" s="205" t="s">
        <v>77</v>
      </c>
      <c r="D48" s="5"/>
      <c r="E48" s="5"/>
    </row>
    <row r="49" spans="1:5" s="4" customFormat="1" x14ac:dyDescent="0.3">
      <c r="A49" s="200">
        <v>38</v>
      </c>
      <c r="B49" s="201" t="s">
        <v>65</v>
      </c>
      <c r="C49" s="205" t="s">
        <v>77</v>
      </c>
      <c r="D49" s="5"/>
      <c r="E49" s="5"/>
    </row>
    <row r="50" spans="1:5" s="4" customFormat="1" ht="19.5" customHeight="1" x14ac:dyDescent="0.3">
      <c r="A50" s="200">
        <v>39</v>
      </c>
      <c r="B50" s="201" t="s">
        <v>81</v>
      </c>
      <c r="C50" s="205" t="s">
        <v>77</v>
      </c>
      <c r="D50" s="5"/>
      <c r="E50" s="5"/>
    </row>
    <row r="51" spans="1:5" s="4" customFormat="1" ht="37.5" x14ac:dyDescent="0.3">
      <c r="A51" s="200">
        <v>40</v>
      </c>
      <c r="B51" s="201" t="s">
        <v>82</v>
      </c>
      <c r="C51" s="205" t="s">
        <v>321</v>
      </c>
      <c r="D51" s="5"/>
      <c r="E51" s="5"/>
    </row>
    <row r="52" spans="1:5" s="4" customFormat="1" x14ac:dyDescent="0.3">
      <c r="A52" s="200">
        <v>41</v>
      </c>
      <c r="B52" s="201" t="s">
        <v>83</v>
      </c>
      <c r="C52" s="205" t="s">
        <v>77</v>
      </c>
      <c r="D52" s="5"/>
      <c r="E52" s="5"/>
    </row>
    <row r="53" spans="1:5" s="4" customFormat="1" x14ac:dyDescent="0.3">
      <c r="A53" s="200">
        <v>42</v>
      </c>
      <c r="B53" s="201" t="s">
        <v>84</v>
      </c>
      <c r="C53" s="210" t="s">
        <v>85</v>
      </c>
    </row>
  </sheetData>
  <mergeCells count="2">
    <mergeCell ref="B1:C1"/>
    <mergeCell ref="F28:L28"/>
  </mergeCells>
  <pageMargins left="0.43" right="0.19" top="0.86" bottom="0.38" header="0.3" footer="0.3"/>
  <pageSetup scale="64" fitToHeight="0" orientation="portrait" r:id="rId1"/>
  <headerFooter>
    <oddHeader>&amp;C&amp;"Times New Roman,Bold"&amp;14Instructions
Attendee Detail Cost Analysis Spreadsheet (ADCAS)</oddHeader>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19445-DDD0-447C-B969-4EC636BAC3F1}">
  <sheetPr codeName="Sheet9"/>
  <dimension ref="A1:Q273"/>
  <sheetViews>
    <sheetView workbookViewId="0">
      <selection activeCell="I19" sqref="I19"/>
    </sheetView>
  </sheetViews>
  <sheetFormatPr defaultRowHeight="15" x14ac:dyDescent="0.25"/>
  <cols>
    <col min="3" max="3" width="11" customWidth="1"/>
    <col min="4" max="4" width="11.140625" customWidth="1"/>
    <col min="5" max="5" width="10.85546875" customWidth="1"/>
    <col min="9" max="9" width="12.85546875" bestFit="1" customWidth="1"/>
  </cols>
  <sheetData>
    <row r="1" spans="1:11" x14ac:dyDescent="0.25">
      <c r="A1" s="147" t="s">
        <v>136</v>
      </c>
      <c r="C1" s="147" t="s">
        <v>253</v>
      </c>
      <c r="E1" s="147" t="s">
        <v>254</v>
      </c>
    </row>
    <row r="2" spans="1:11" x14ac:dyDescent="0.25">
      <c r="A2" s="148">
        <v>0</v>
      </c>
      <c r="C2" s="147"/>
      <c r="E2" s="147"/>
    </row>
    <row r="3" spans="1:11" x14ac:dyDescent="0.25">
      <c r="A3" s="149">
        <v>68</v>
      </c>
      <c r="C3" s="150" t="s">
        <v>238</v>
      </c>
      <c r="E3" s="150" t="s">
        <v>231</v>
      </c>
    </row>
    <row r="4" spans="1:11" x14ac:dyDescent="0.25">
      <c r="A4" s="149">
        <v>74</v>
      </c>
      <c r="C4" s="151">
        <v>15</v>
      </c>
      <c r="E4" s="150" t="s">
        <v>235</v>
      </c>
    </row>
    <row r="5" spans="1:11" x14ac:dyDescent="0.25">
      <c r="A5" s="149">
        <v>80</v>
      </c>
      <c r="C5" s="151">
        <v>14</v>
      </c>
      <c r="E5" s="150" t="s">
        <v>255</v>
      </c>
    </row>
    <row r="6" spans="1:11" x14ac:dyDescent="0.25">
      <c r="A6" s="149">
        <v>86</v>
      </c>
      <c r="C6" s="151">
        <v>13</v>
      </c>
      <c r="E6" s="150" t="s">
        <v>236</v>
      </c>
    </row>
    <row r="7" spans="1:11" x14ac:dyDescent="0.25">
      <c r="A7" s="149">
        <v>92</v>
      </c>
      <c r="C7" s="151">
        <v>12</v>
      </c>
      <c r="E7" s="150" t="s">
        <v>237</v>
      </c>
    </row>
    <row r="8" spans="1:11" x14ac:dyDescent="0.25">
      <c r="A8" s="149"/>
      <c r="C8" s="151">
        <v>11</v>
      </c>
      <c r="E8" s="150" t="s">
        <v>239</v>
      </c>
    </row>
    <row r="9" spans="1:11" x14ac:dyDescent="0.25">
      <c r="A9" s="153">
        <v>1</v>
      </c>
      <c r="C9" s="151">
        <v>10</v>
      </c>
      <c r="K9" s="152"/>
    </row>
    <row r="10" spans="1:11" x14ac:dyDescent="0.25">
      <c r="A10" s="153">
        <v>2</v>
      </c>
      <c r="C10" s="151">
        <v>9</v>
      </c>
      <c r="K10" s="154"/>
    </row>
    <row r="11" spans="1:11" x14ac:dyDescent="0.25">
      <c r="A11" s="153">
        <v>3</v>
      </c>
      <c r="C11" s="151">
        <v>8</v>
      </c>
    </row>
    <row r="12" spans="1:11" x14ac:dyDescent="0.25">
      <c r="A12" s="153">
        <v>4</v>
      </c>
      <c r="C12" s="151">
        <v>7</v>
      </c>
    </row>
    <row r="13" spans="1:11" x14ac:dyDescent="0.25">
      <c r="A13" s="153">
        <v>5</v>
      </c>
      <c r="C13" s="151">
        <v>6</v>
      </c>
    </row>
    <row r="14" spans="1:11" x14ac:dyDescent="0.25">
      <c r="A14" s="153">
        <v>6</v>
      </c>
      <c r="C14" s="151">
        <v>5</v>
      </c>
      <c r="K14" s="155"/>
    </row>
    <row r="15" spans="1:11" x14ac:dyDescent="0.25">
      <c r="A15" s="153">
        <v>7</v>
      </c>
      <c r="C15" s="151">
        <v>4</v>
      </c>
      <c r="K15" s="156"/>
    </row>
    <row r="16" spans="1:11" x14ac:dyDescent="0.25">
      <c r="A16" s="153">
        <v>8</v>
      </c>
      <c r="C16" s="151">
        <v>3</v>
      </c>
    </row>
    <row r="17" spans="1:17" x14ac:dyDescent="0.25">
      <c r="A17" s="153">
        <v>9</v>
      </c>
      <c r="C17" s="151">
        <v>2</v>
      </c>
    </row>
    <row r="18" spans="1:17" x14ac:dyDescent="0.25">
      <c r="A18" s="153">
        <v>10</v>
      </c>
      <c r="C18" s="151">
        <v>1</v>
      </c>
    </row>
    <row r="19" spans="1:17" x14ac:dyDescent="0.25">
      <c r="A19" s="153">
        <v>11</v>
      </c>
      <c r="C19" s="151"/>
    </row>
    <row r="20" spans="1:17" x14ac:dyDescent="0.25">
      <c r="A20" s="153">
        <v>12</v>
      </c>
      <c r="C20" s="151"/>
    </row>
    <row r="21" spans="1:17" x14ac:dyDescent="0.25">
      <c r="A21" s="153">
        <v>13</v>
      </c>
    </row>
    <row r="22" spans="1:17" ht="39" x14ac:dyDescent="0.25">
      <c r="A22" s="153">
        <v>14</v>
      </c>
      <c r="B22" s="157" t="s">
        <v>256</v>
      </c>
      <c r="C22" s="157" t="s">
        <v>257</v>
      </c>
      <c r="D22" s="157" t="s">
        <v>258</v>
      </c>
      <c r="E22" s="157" t="s">
        <v>259</v>
      </c>
      <c r="J22" s="158"/>
      <c r="K22" s="158"/>
      <c r="L22" s="158"/>
      <c r="M22" s="158"/>
      <c r="N22" s="158"/>
    </row>
    <row r="23" spans="1:17" ht="15.75" x14ac:dyDescent="0.25">
      <c r="A23" s="153">
        <v>15</v>
      </c>
      <c r="B23" s="159">
        <v>1</v>
      </c>
      <c r="C23" s="160">
        <v>29658</v>
      </c>
      <c r="D23" s="161">
        <f t="shared" ref="D23:D38" si="0">(C23/2087)*8</f>
        <v>113.68663152850982</v>
      </c>
      <c r="E23" s="160">
        <f>D23*1.3192</f>
        <v>149.97540431241015</v>
      </c>
      <c r="F23" s="162" t="s">
        <v>0</v>
      </c>
      <c r="G23" t="s">
        <v>0</v>
      </c>
      <c r="J23" s="158"/>
      <c r="K23" s="260"/>
      <c r="L23" s="260"/>
    </row>
    <row r="24" spans="1:17" ht="15.75" x14ac:dyDescent="0.25">
      <c r="A24" s="153">
        <v>16</v>
      </c>
      <c r="B24" s="159">
        <v>2</v>
      </c>
      <c r="C24" s="160">
        <v>32289</v>
      </c>
      <c r="D24" s="161">
        <f t="shared" si="0"/>
        <v>123.77192141830379</v>
      </c>
      <c r="E24" s="160">
        <f>D24*1.3192</f>
        <v>163.27991873502634</v>
      </c>
      <c r="F24" s="155"/>
      <c r="J24" s="163"/>
      <c r="K24" s="164"/>
      <c r="L24" s="165"/>
      <c r="M24" s="155"/>
      <c r="N24" s="152"/>
    </row>
    <row r="25" spans="1:17" ht="15.75" x14ac:dyDescent="0.25">
      <c r="A25" s="153">
        <v>17</v>
      </c>
      <c r="B25" s="159">
        <v>3</v>
      </c>
      <c r="C25" s="160">
        <v>36394</v>
      </c>
      <c r="D25" s="161">
        <f t="shared" si="0"/>
        <v>139.50742692860567</v>
      </c>
      <c r="E25" s="160">
        <f>D25*1.3192</f>
        <v>184.03819760421658</v>
      </c>
      <c r="F25" s="155"/>
      <c r="J25" s="163"/>
      <c r="K25" s="164"/>
      <c r="L25" s="165"/>
      <c r="M25" s="166"/>
      <c r="N25" s="152"/>
      <c r="O25" s="152"/>
      <c r="Q25" s="152"/>
    </row>
    <row r="26" spans="1:17" ht="15.75" x14ac:dyDescent="0.25">
      <c r="A26" s="153">
        <v>18</v>
      </c>
      <c r="B26" s="167">
        <v>4</v>
      </c>
      <c r="C26" s="161">
        <v>40857</v>
      </c>
      <c r="D26" s="161">
        <f t="shared" si="0"/>
        <v>156.6152371825587</v>
      </c>
      <c r="E26" s="160">
        <f>D26*1.3192</f>
        <v>206.60682089123142</v>
      </c>
      <c r="F26" s="155"/>
      <c r="J26" s="163"/>
      <c r="K26" s="164"/>
      <c r="L26" s="165"/>
      <c r="M26" s="166"/>
      <c r="N26" s="152"/>
    </row>
    <row r="27" spans="1:17" ht="15.75" x14ac:dyDescent="0.25">
      <c r="A27" s="153">
        <v>19</v>
      </c>
      <c r="B27" s="167">
        <v>5</v>
      </c>
      <c r="C27" s="161">
        <v>45707</v>
      </c>
      <c r="D27" s="161">
        <f t="shared" si="0"/>
        <v>175.20651653090562</v>
      </c>
      <c r="E27" s="160">
        <f t="shared" ref="E27:E38" si="1">D27*1.3192</f>
        <v>231.13243660757067</v>
      </c>
      <c r="F27" s="155"/>
      <c r="J27" s="163"/>
      <c r="K27" s="164"/>
      <c r="L27" s="165"/>
      <c r="M27" s="166"/>
      <c r="N27" s="152"/>
    </row>
    <row r="28" spans="1:17" ht="15.75" x14ac:dyDescent="0.25">
      <c r="A28" s="153">
        <v>20</v>
      </c>
      <c r="B28" s="167">
        <v>6</v>
      </c>
      <c r="C28" s="161">
        <v>50953</v>
      </c>
      <c r="D28" s="161">
        <f t="shared" si="0"/>
        <v>195.31576425491136</v>
      </c>
      <c r="E28" s="160">
        <f t="shared" si="1"/>
        <v>257.66055620507905</v>
      </c>
      <c r="F28" s="155"/>
      <c r="J28" s="163"/>
      <c r="K28" s="164"/>
      <c r="L28" s="165"/>
      <c r="M28" s="166"/>
      <c r="N28" s="152"/>
    </row>
    <row r="29" spans="1:17" ht="15.75" x14ac:dyDescent="0.25">
      <c r="A29" s="153">
        <v>21</v>
      </c>
      <c r="B29" s="167">
        <v>7</v>
      </c>
      <c r="C29" s="161">
        <v>56623</v>
      </c>
      <c r="D29" s="161">
        <f t="shared" si="0"/>
        <v>217.05031145184475</v>
      </c>
      <c r="E29" s="160">
        <f t="shared" si="1"/>
        <v>286.33277086727355</v>
      </c>
      <c r="F29" s="155"/>
      <c r="J29" s="163"/>
      <c r="K29" s="164"/>
      <c r="L29" s="165"/>
      <c r="M29" s="155"/>
      <c r="N29" s="152"/>
    </row>
    <row r="30" spans="1:17" ht="15.75" x14ac:dyDescent="0.25">
      <c r="A30" s="153">
        <v>22</v>
      </c>
      <c r="B30" s="167">
        <v>8</v>
      </c>
      <c r="C30" s="161">
        <v>62708</v>
      </c>
      <c r="D30" s="161">
        <f t="shared" si="0"/>
        <v>240.37565884044082</v>
      </c>
      <c r="E30" s="160">
        <f t="shared" si="1"/>
        <v>317.10356914230954</v>
      </c>
      <c r="F30" s="155"/>
      <c r="J30" s="163"/>
      <c r="K30" s="164"/>
      <c r="L30" s="165"/>
      <c r="M30" s="155"/>
      <c r="N30" s="152"/>
    </row>
    <row r="31" spans="1:17" ht="15.75" x14ac:dyDescent="0.25">
      <c r="A31" s="153">
        <v>23</v>
      </c>
      <c r="B31" s="167">
        <v>9</v>
      </c>
      <c r="C31" s="161">
        <v>69259</v>
      </c>
      <c r="D31" s="161">
        <f t="shared" si="0"/>
        <v>265.48730234786774</v>
      </c>
      <c r="E31" s="160">
        <f t="shared" si="1"/>
        <v>350.23084925730711</v>
      </c>
      <c r="F31" s="155"/>
      <c r="J31" s="163"/>
      <c r="K31" s="164"/>
      <c r="L31" s="165"/>
      <c r="M31" s="155"/>
      <c r="N31" s="152"/>
    </row>
    <row r="32" spans="1:17" ht="15.75" x14ac:dyDescent="0.25">
      <c r="A32" s="153">
        <v>24</v>
      </c>
      <c r="B32" s="167">
        <v>10</v>
      </c>
      <c r="C32" s="161">
        <v>76268</v>
      </c>
      <c r="D32" s="161">
        <f t="shared" si="0"/>
        <v>292.35457594633448</v>
      </c>
      <c r="E32" s="160">
        <f t="shared" si="1"/>
        <v>385.6741565884044</v>
      </c>
      <c r="F32" s="155"/>
      <c r="J32" s="163"/>
      <c r="K32" s="164"/>
      <c r="L32" s="165"/>
      <c r="M32" s="155"/>
      <c r="N32" s="152"/>
    </row>
    <row r="33" spans="1:16" ht="15.75" x14ac:dyDescent="0.25">
      <c r="A33" s="153">
        <v>25</v>
      </c>
      <c r="B33" s="167">
        <v>11</v>
      </c>
      <c r="C33" s="161">
        <v>83795</v>
      </c>
      <c r="D33" s="161">
        <f t="shared" si="0"/>
        <v>321.20747484427409</v>
      </c>
      <c r="E33" s="160">
        <f t="shared" si="1"/>
        <v>423.73690081456635</v>
      </c>
      <c r="F33" s="155"/>
      <c r="H33" s="172">
        <f>D33/8</f>
        <v>40.150934355534261</v>
      </c>
      <c r="J33" s="163"/>
      <c r="K33" s="164"/>
      <c r="L33" s="165"/>
      <c r="M33" s="155"/>
      <c r="N33" s="152"/>
    </row>
    <row r="34" spans="1:16" ht="15.75" x14ac:dyDescent="0.25">
      <c r="A34" s="153">
        <v>26</v>
      </c>
      <c r="B34" s="167">
        <v>12</v>
      </c>
      <c r="C34" s="161">
        <v>100440</v>
      </c>
      <c r="D34" s="161">
        <f t="shared" si="0"/>
        <v>385.01197891710592</v>
      </c>
      <c r="E34" s="160">
        <f t="shared" si="1"/>
        <v>507.9078025874461</v>
      </c>
      <c r="F34" s="155"/>
      <c r="H34" s="172">
        <f t="shared" ref="H34:H38" si="2">D34/8</f>
        <v>48.12649736463824</v>
      </c>
      <c r="I34" s="172">
        <f>E34/8</f>
        <v>63.488475323430762</v>
      </c>
      <c r="J34" s="163"/>
      <c r="K34" s="164"/>
      <c r="L34" s="165"/>
      <c r="M34" s="155"/>
      <c r="N34" s="152"/>
    </row>
    <row r="35" spans="1:16" ht="15.75" x14ac:dyDescent="0.25">
      <c r="A35" s="153">
        <v>27</v>
      </c>
      <c r="B35" s="167">
        <v>13</v>
      </c>
      <c r="C35" s="161">
        <v>119435</v>
      </c>
      <c r="D35" s="161">
        <f t="shared" si="0"/>
        <v>457.82462865356973</v>
      </c>
      <c r="E35" s="160">
        <f t="shared" si="1"/>
        <v>603.96225011978913</v>
      </c>
      <c r="F35" s="155"/>
      <c r="H35" s="172">
        <f t="shared" si="2"/>
        <v>57.228078581696217</v>
      </c>
      <c r="I35" s="172">
        <f t="shared" ref="I35:I38" si="3">E35/8</f>
        <v>75.495281264973642</v>
      </c>
      <c r="J35" s="163"/>
      <c r="K35" s="164"/>
      <c r="L35" s="165"/>
      <c r="M35" s="155"/>
      <c r="N35" s="152"/>
    </row>
    <row r="36" spans="1:16" ht="15.75" x14ac:dyDescent="0.25">
      <c r="A36" s="153">
        <v>28</v>
      </c>
      <c r="B36" s="167">
        <v>14</v>
      </c>
      <c r="C36" s="161">
        <v>141135</v>
      </c>
      <c r="D36" s="161">
        <f t="shared" si="0"/>
        <v>541.00622903689509</v>
      </c>
      <c r="E36" s="160">
        <f t="shared" si="1"/>
        <v>713.69541734547192</v>
      </c>
      <c r="F36" s="155"/>
      <c r="H36" s="172">
        <f t="shared" si="2"/>
        <v>67.625778629611887</v>
      </c>
      <c r="I36" s="172">
        <f t="shared" si="3"/>
        <v>89.21192716818399</v>
      </c>
      <c r="J36" s="150"/>
      <c r="K36" s="150"/>
      <c r="L36" s="165"/>
      <c r="M36" s="155"/>
      <c r="N36" s="166"/>
      <c r="P36" s="152"/>
    </row>
    <row r="37" spans="1:16" ht="15.75" x14ac:dyDescent="0.25">
      <c r="A37" s="153">
        <v>29</v>
      </c>
      <c r="B37" s="167">
        <v>15</v>
      </c>
      <c r="C37" s="161">
        <v>166011</v>
      </c>
      <c r="D37" s="161">
        <f t="shared" si="0"/>
        <v>636.36224245328219</v>
      </c>
      <c r="E37" s="160">
        <f t="shared" si="1"/>
        <v>839.48907024436983</v>
      </c>
      <c r="F37" s="155"/>
      <c r="H37" s="172">
        <f t="shared" si="2"/>
        <v>79.545280306660274</v>
      </c>
      <c r="I37" s="172">
        <f t="shared" si="3"/>
        <v>104.93613378054623</v>
      </c>
      <c r="K37" s="164"/>
      <c r="L37" s="165"/>
      <c r="M37" s="155"/>
      <c r="N37" s="166"/>
    </row>
    <row r="38" spans="1:16" ht="15.75" x14ac:dyDescent="0.25">
      <c r="A38" s="153">
        <v>30</v>
      </c>
      <c r="B38" s="167" t="s">
        <v>238</v>
      </c>
      <c r="C38" s="161">
        <v>207500</v>
      </c>
      <c r="D38" s="161">
        <f t="shared" si="0"/>
        <v>795.4000958313369</v>
      </c>
      <c r="E38" s="160">
        <f t="shared" si="1"/>
        <v>1049.2918064206997</v>
      </c>
      <c r="F38" s="155"/>
      <c r="H38" s="172">
        <f t="shared" si="2"/>
        <v>99.425011978917112</v>
      </c>
      <c r="I38" s="172">
        <f t="shared" si="3"/>
        <v>131.16147580258746</v>
      </c>
      <c r="K38" s="164"/>
      <c r="L38" s="165"/>
      <c r="M38" s="155"/>
      <c r="N38" s="166"/>
    </row>
    <row r="39" spans="1:16" x14ac:dyDescent="0.25">
      <c r="A39" s="153">
        <v>31</v>
      </c>
      <c r="B39" s="150"/>
      <c r="C39" s="150"/>
      <c r="D39" s="150"/>
      <c r="E39" s="150"/>
      <c r="K39" s="164"/>
      <c r="L39" s="165"/>
      <c r="M39" s="155"/>
      <c r="N39" s="166"/>
    </row>
    <row r="40" spans="1:16" x14ac:dyDescent="0.25">
      <c r="A40" s="153">
        <v>32</v>
      </c>
      <c r="D40" s="165" t="s">
        <v>0</v>
      </c>
      <c r="N40" s="166"/>
    </row>
    <row r="41" spans="1:16" x14ac:dyDescent="0.25">
      <c r="A41" s="153">
        <v>33</v>
      </c>
      <c r="N41" s="166"/>
    </row>
    <row r="42" spans="1:16" x14ac:dyDescent="0.25">
      <c r="A42" s="153">
        <v>34</v>
      </c>
    </row>
    <row r="43" spans="1:16" x14ac:dyDescent="0.25">
      <c r="A43" s="153">
        <v>35</v>
      </c>
      <c r="B43" s="158"/>
      <c r="C43" s="158"/>
      <c r="D43" s="158"/>
      <c r="E43" s="158"/>
      <c r="F43" s="158"/>
    </row>
    <row r="44" spans="1:16" x14ac:dyDescent="0.25">
      <c r="A44" s="153">
        <v>36</v>
      </c>
      <c r="B44" s="158"/>
      <c r="C44" s="158"/>
      <c r="D44" s="158"/>
    </row>
    <row r="45" spans="1:16" x14ac:dyDescent="0.25">
      <c r="A45" s="153">
        <v>37</v>
      </c>
      <c r="B45" s="163"/>
      <c r="C45" s="164"/>
      <c r="D45" s="165"/>
      <c r="E45" s="155"/>
      <c r="F45" s="152"/>
    </row>
    <row r="46" spans="1:16" x14ac:dyDescent="0.25">
      <c r="A46" s="153">
        <v>38</v>
      </c>
      <c r="B46" s="163"/>
      <c r="C46" s="164"/>
      <c r="D46" s="165"/>
      <c r="E46" s="155"/>
      <c r="F46" s="152"/>
    </row>
    <row r="47" spans="1:16" x14ac:dyDescent="0.25">
      <c r="A47" s="153">
        <v>39</v>
      </c>
      <c r="B47" s="163"/>
      <c r="C47" s="164"/>
      <c r="D47" s="165"/>
      <c r="E47" s="155"/>
      <c r="F47" s="152"/>
    </row>
    <row r="48" spans="1:16" x14ac:dyDescent="0.25">
      <c r="A48" s="153">
        <v>40</v>
      </c>
      <c r="B48" s="163"/>
      <c r="C48" s="164"/>
      <c r="D48" s="165"/>
      <c r="E48" s="155"/>
      <c r="F48" s="152"/>
    </row>
    <row r="49" spans="1:6" x14ac:dyDescent="0.25">
      <c r="A49" s="153">
        <v>41</v>
      </c>
      <c r="B49" s="163"/>
      <c r="C49" s="164"/>
      <c r="D49" s="165"/>
      <c r="E49" s="155"/>
      <c r="F49" s="152"/>
    </row>
    <row r="50" spans="1:6" x14ac:dyDescent="0.25">
      <c r="A50" s="153">
        <v>42</v>
      </c>
      <c r="B50" s="163"/>
      <c r="C50" s="164"/>
      <c r="D50" s="165"/>
      <c r="E50" s="155"/>
      <c r="F50" s="152"/>
    </row>
    <row r="51" spans="1:6" x14ac:dyDescent="0.25">
      <c r="A51" s="153">
        <v>43</v>
      </c>
      <c r="B51" s="163"/>
      <c r="C51" s="164"/>
      <c r="D51" s="165"/>
      <c r="E51" s="155"/>
      <c r="F51" s="152"/>
    </row>
    <row r="52" spans="1:6" x14ac:dyDescent="0.25">
      <c r="A52" s="153">
        <v>44</v>
      </c>
      <c r="B52" s="163"/>
      <c r="C52" s="164"/>
      <c r="D52" s="165"/>
      <c r="E52" s="155"/>
      <c r="F52" s="152"/>
    </row>
    <row r="53" spans="1:6" x14ac:dyDescent="0.25">
      <c r="A53" s="153">
        <v>45</v>
      </c>
      <c r="B53" s="163"/>
      <c r="C53" s="164"/>
      <c r="D53" s="165"/>
      <c r="E53" s="155"/>
      <c r="F53" s="152"/>
    </row>
    <row r="54" spans="1:6" x14ac:dyDescent="0.25">
      <c r="A54" s="153">
        <v>46</v>
      </c>
      <c r="B54" s="163"/>
      <c r="C54" s="164"/>
      <c r="D54" s="165"/>
      <c r="E54" s="155"/>
      <c r="F54" s="152"/>
    </row>
    <row r="55" spans="1:6" x14ac:dyDescent="0.25">
      <c r="A55" s="153">
        <v>47</v>
      </c>
      <c r="B55" s="163"/>
      <c r="C55" s="164"/>
      <c r="D55" s="165"/>
      <c r="E55" s="155"/>
      <c r="F55" s="152"/>
    </row>
    <row r="56" spans="1:6" x14ac:dyDescent="0.25">
      <c r="A56" s="153">
        <v>48</v>
      </c>
      <c r="B56" s="163"/>
      <c r="C56" s="164"/>
      <c r="D56" s="165"/>
      <c r="E56" s="155"/>
      <c r="F56" s="152"/>
    </row>
    <row r="57" spans="1:6" x14ac:dyDescent="0.25">
      <c r="A57" s="153">
        <v>49</v>
      </c>
      <c r="B57" s="150"/>
      <c r="C57" s="150"/>
      <c r="D57" s="165"/>
      <c r="E57" s="155"/>
      <c r="F57" s="152"/>
    </row>
    <row r="58" spans="1:6" x14ac:dyDescent="0.25">
      <c r="A58" s="153">
        <v>50</v>
      </c>
      <c r="C58" s="164"/>
      <c r="D58" s="165"/>
      <c r="E58" s="155"/>
      <c r="F58" s="152"/>
    </row>
    <row r="59" spans="1:6" x14ac:dyDescent="0.25">
      <c r="A59" s="153">
        <v>51</v>
      </c>
      <c r="C59" s="164"/>
      <c r="D59" s="165"/>
      <c r="E59" s="155"/>
      <c r="F59" s="152"/>
    </row>
    <row r="60" spans="1:6" x14ac:dyDescent="0.25">
      <c r="A60" s="153">
        <v>52</v>
      </c>
      <c r="C60" s="164"/>
      <c r="D60" s="165"/>
      <c r="E60" s="155"/>
      <c r="F60" s="152"/>
    </row>
    <row r="61" spans="1:6" x14ac:dyDescent="0.25">
      <c r="A61" s="153">
        <v>53</v>
      </c>
    </row>
    <row r="62" spans="1:6" x14ac:dyDescent="0.25">
      <c r="A62" s="153">
        <v>54</v>
      </c>
    </row>
    <row r="63" spans="1:6" x14ac:dyDescent="0.25">
      <c r="A63" s="153">
        <v>55</v>
      </c>
    </row>
    <row r="64" spans="1:6" x14ac:dyDescent="0.25">
      <c r="A64" s="153">
        <v>56</v>
      </c>
    </row>
    <row r="65" spans="1:1" x14ac:dyDescent="0.25">
      <c r="A65" s="153">
        <v>57</v>
      </c>
    </row>
    <row r="66" spans="1:1" x14ac:dyDescent="0.25">
      <c r="A66" s="153">
        <v>58</v>
      </c>
    </row>
    <row r="67" spans="1:1" x14ac:dyDescent="0.25">
      <c r="A67" s="153">
        <v>59</v>
      </c>
    </row>
    <row r="68" spans="1:1" x14ac:dyDescent="0.25">
      <c r="A68" s="153">
        <v>60</v>
      </c>
    </row>
    <row r="69" spans="1:1" x14ac:dyDescent="0.25">
      <c r="A69" s="153">
        <v>61</v>
      </c>
    </row>
    <row r="70" spans="1:1" x14ac:dyDescent="0.25">
      <c r="A70" s="153">
        <v>62</v>
      </c>
    </row>
    <row r="71" spans="1:1" x14ac:dyDescent="0.25">
      <c r="A71" s="153">
        <v>63</v>
      </c>
    </row>
    <row r="72" spans="1:1" x14ac:dyDescent="0.25">
      <c r="A72" s="153">
        <v>64</v>
      </c>
    </row>
    <row r="73" spans="1:1" x14ac:dyDescent="0.25">
      <c r="A73" s="153">
        <v>65</v>
      </c>
    </row>
    <row r="74" spans="1:1" x14ac:dyDescent="0.25">
      <c r="A74" s="153">
        <v>66</v>
      </c>
    </row>
    <row r="75" spans="1:1" x14ac:dyDescent="0.25">
      <c r="A75" s="153">
        <v>67</v>
      </c>
    </row>
    <row r="76" spans="1:1" x14ac:dyDescent="0.25">
      <c r="A76" s="153">
        <v>68</v>
      </c>
    </row>
    <row r="77" spans="1:1" x14ac:dyDescent="0.25">
      <c r="A77" s="153">
        <v>69</v>
      </c>
    </row>
    <row r="78" spans="1:1" x14ac:dyDescent="0.25">
      <c r="A78" s="153">
        <v>70</v>
      </c>
    </row>
    <row r="79" spans="1:1" x14ac:dyDescent="0.25">
      <c r="A79" s="153">
        <v>71</v>
      </c>
    </row>
    <row r="80" spans="1:1" x14ac:dyDescent="0.25">
      <c r="A80" s="153">
        <v>72</v>
      </c>
    </row>
    <row r="81" spans="1:1" x14ac:dyDescent="0.25">
      <c r="A81" s="153">
        <v>73</v>
      </c>
    </row>
    <row r="82" spans="1:1" x14ac:dyDescent="0.25">
      <c r="A82" s="153">
        <v>74</v>
      </c>
    </row>
    <row r="83" spans="1:1" x14ac:dyDescent="0.25">
      <c r="A83" s="153">
        <v>75</v>
      </c>
    </row>
    <row r="84" spans="1:1" x14ac:dyDescent="0.25">
      <c r="A84" s="153">
        <v>76</v>
      </c>
    </row>
    <row r="85" spans="1:1" x14ac:dyDescent="0.25">
      <c r="A85" s="153">
        <v>77</v>
      </c>
    </row>
    <row r="86" spans="1:1" x14ac:dyDescent="0.25">
      <c r="A86" s="153">
        <v>78</v>
      </c>
    </row>
    <row r="87" spans="1:1" x14ac:dyDescent="0.25">
      <c r="A87" s="153">
        <v>79</v>
      </c>
    </row>
    <row r="88" spans="1:1" x14ac:dyDescent="0.25">
      <c r="A88" s="153">
        <v>80</v>
      </c>
    </row>
    <row r="89" spans="1:1" x14ac:dyDescent="0.25">
      <c r="A89" s="153">
        <v>81</v>
      </c>
    </row>
    <row r="90" spans="1:1" x14ac:dyDescent="0.25">
      <c r="A90" s="153">
        <v>82</v>
      </c>
    </row>
    <row r="91" spans="1:1" x14ac:dyDescent="0.25">
      <c r="A91" s="153">
        <v>83</v>
      </c>
    </row>
    <row r="92" spans="1:1" x14ac:dyDescent="0.25">
      <c r="A92" s="153">
        <v>84</v>
      </c>
    </row>
    <row r="93" spans="1:1" x14ac:dyDescent="0.25">
      <c r="A93" s="153">
        <v>85</v>
      </c>
    </row>
    <row r="94" spans="1:1" x14ac:dyDescent="0.25">
      <c r="A94" s="153">
        <v>86</v>
      </c>
    </row>
    <row r="95" spans="1:1" x14ac:dyDescent="0.25">
      <c r="A95" s="153">
        <v>87</v>
      </c>
    </row>
    <row r="96" spans="1:1" x14ac:dyDescent="0.25">
      <c r="A96" s="153">
        <v>88</v>
      </c>
    </row>
    <row r="97" spans="1:1" x14ac:dyDescent="0.25">
      <c r="A97" s="153">
        <v>89</v>
      </c>
    </row>
    <row r="98" spans="1:1" x14ac:dyDescent="0.25">
      <c r="A98" s="153">
        <v>90</v>
      </c>
    </row>
    <row r="99" spans="1:1" x14ac:dyDescent="0.25">
      <c r="A99" s="153">
        <v>91</v>
      </c>
    </row>
    <row r="100" spans="1:1" x14ac:dyDescent="0.25">
      <c r="A100" s="153">
        <v>92</v>
      </c>
    </row>
    <row r="101" spans="1:1" x14ac:dyDescent="0.25">
      <c r="A101" s="153">
        <v>93</v>
      </c>
    </row>
    <row r="102" spans="1:1" x14ac:dyDescent="0.25">
      <c r="A102" s="153">
        <v>94</v>
      </c>
    </row>
    <row r="103" spans="1:1" x14ac:dyDescent="0.25">
      <c r="A103" s="153">
        <v>95</v>
      </c>
    </row>
    <row r="104" spans="1:1" x14ac:dyDescent="0.25">
      <c r="A104" s="153">
        <v>96</v>
      </c>
    </row>
    <row r="105" spans="1:1" x14ac:dyDescent="0.25">
      <c r="A105" s="153">
        <v>97</v>
      </c>
    </row>
    <row r="106" spans="1:1" x14ac:dyDescent="0.25">
      <c r="A106" s="153">
        <v>98</v>
      </c>
    </row>
    <row r="107" spans="1:1" x14ac:dyDescent="0.25">
      <c r="A107" s="153">
        <v>99</v>
      </c>
    </row>
    <row r="108" spans="1:1" x14ac:dyDescent="0.25">
      <c r="A108" s="153">
        <v>100</v>
      </c>
    </row>
    <row r="109" spans="1:1" x14ac:dyDescent="0.25">
      <c r="A109" s="153">
        <v>101</v>
      </c>
    </row>
    <row r="110" spans="1:1" x14ac:dyDescent="0.25">
      <c r="A110" s="153">
        <v>102</v>
      </c>
    </row>
    <row r="111" spans="1:1" x14ac:dyDescent="0.25">
      <c r="A111" s="153">
        <v>103</v>
      </c>
    </row>
    <row r="112" spans="1:1" x14ac:dyDescent="0.25">
      <c r="A112" s="153">
        <v>104</v>
      </c>
    </row>
    <row r="113" spans="1:1" x14ac:dyDescent="0.25">
      <c r="A113" s="153">
        <v>105</v>
      </c>
    </row>
    <row r="114" spans="1:1" x14ac:dyDescent="0.25">
      <c r="A114" s="153">
        <v>106</v>
      </c>
    </row>
    <row r="115" spans="1:1" x14ac:dyDescent="0.25">
      <c r="A115" s="153">
        <v>107</v>
      </c>
    </row>
    <row r="116" spans="1:1" x14ac:dyDescent="0.25">
      <c r="A116" s="153">
        <v>108</v>
      </c>
    </row>
    <row r="117" spans="1:1" x14ac:dyDescent="0.25">
      <c r="A117" s="153">
        <v>109</v>
      </c>
    </row>
    <row r="118" spans="1:1" x14ac:dyDescent="0.25">
      <c r="A118" s="153">
        <v>110</v>
      </c>
    </row>
    <row r="119" spans="1:1" x14ac:dyDescent="0.25">
      <c r="A119" s="153">
        <v>111</v>
      </c>
    </row>
    <row r="120" spans="1:1" x14ac:dyDescent="0.25">
      <c r="A120" s="153">
        <v>112</v>
      </c>
    </row>
    <row r="121" spans="1:1" x14ac:dyDescent="0.25">
      <c r="A121" s="153">
        <v>113</v>
      </c>
    </row>
    <row r="122" spans="1:1" x14ac:dyDescent="0.25">
      <c r="A122" s="153">
        <v>114</v>
      </c>
    </row>
    <row r="123" spans="1:1" x14ac:dyDescent="0.25">
      <c r="A123" s="153">
        <v>115</v>
      </c>
    </row>
    <row r="124" spans="1:1" x14ac:dyDescent="0.25">
      <c r="A124" s="153">
        <v>116</v>
      </c>
    </row>
    <row r="125" spans="1:1" x14ac:dyDescent="0.25">
      <c r="A125" s="153">
        <v>117</v>
      </c>
    </row>
    <row r="126" spans="1:1" x14ac:dyDescent="0.25">
      <c r="A126" s="153">
        <v>118</v>
      </c>
    </row>
    <row r="127" spans="1:1" x14ac:dyDescent="0.25">
      <c r="A127" s="153">
        <v>119</v>
      </c>
    </row>
    <row r="128" spans="1:1" x14ac:dyDescent="0.25">
      <c r="A128" s="153">
        <v>120</v>
      </c>
    </row>
    <row r="129" spans="1:1" x14ac:dyDescent="0.25">
      <c r="A129" s="153">
        <v>121</v>
      </c>
    </row>
    <row r="130" spans="1:1" x14ac:dyDescent="0.25">
      <c r="A130" s="153">
        <v>122</v>
      </c>
    </row>
    <row r="131" spans="1:1" x14ac:dyDescent="0.25">
      <c r="A131" s="153">
        <v>123</v>
      </c>
    </row>
    <row r="132" spans="1:1" x14ac:dyDescent="0.25">
      <c r="A132" s="153">
        <v>124</v>
      </c>
    </row>
    <row r="133" spans="1:1" x14ac:dyDescent="0.25">
      <c r="A133" s="153">
        <v>125</v>
      </c>
    </row>
    <row r="134" spans="1:1" x14ac:dyDescent="0.25">
      <c r="A134" s="153">
        <v>126</v>
      </c>
    </row>
    <row r="135" spans="1:1" x14ac:dyDescent="0.25">
      <c r="A135" s="153">
        <v>127</v>
      </c>
    </row>
    <row r="136" spans="1:1" x14ac:dyDescent="0.25">
      <c r="A136" s="153">
        <v>128</v>
      </c>
    </row>
    <row r="137" spans="1:1" x14ac:dyDescent="0.25">
      <c r="A137" s="153">
        <v>129</v>
      </c>
    </row>
    <row r="138" spans="1:1" x14ac:dyDescent="0.25">
      <c r="A138" s="153">
        <v>130</v>
      </c>
    </row>
    <row r="139" spans="1:1" x14ac:dyDescent="0.25">
      <c r="A139" s="153">
        <v>131</v>
      </c>
    </row>
    <row r="140" spans="1:1" x14ac:dyDescent="0.25">
      <c r="A140" s="153">
        <v>132</v>
      </c>
    </row>
    <row r="141" spans="1:1" x14ac:dyDescent="0.25">
      <c r="A141" s="153">
        <v>133</v>
      </c>
    </row>
    <row r="142" spans="1:1" x14ac:dyDescent="0.25">
      <c r="A142" s="153">
        <v>134</v>
      </c>
    </row>
    <row r="143" spans="1:1" x14ac:dyDescent="0.25">
      <c r="A143" s="153">
        <v>135</v>
      </c>
    </row>
    <row r="144" spans="1:1" x14ac:dyDescent="0.25">
      <c r="A144" s="153">
        <v>136</v>
      </c>
    </row>
    <row r="145" spans="1:1" x14ac:dyDescent="0.25">
      <c r="A145" s="153">
        <v>137</v>
      </c>
    </row>
    <row r="146" spans="1:1" x14ac:dyDescent="0.25">
      <c r="A146" s="153">
        <v>138</v>
      </c>
    </row>
    <row r="147" spans="1:1" x14ac:dyDescent="0.25">
      <c r="A147" s="153">
        <v>139</v>
      </c>
    </row>
    <row r="148" spans="1:1" x14ac:dyDescent="0.25">
      <c r="A148" s="153">
        <v>140</v>
      </c>
    </row>
    <row r="149" spans="1:1" x14ac:dyDescent="0.25">
      <c r="A149" s="153">
        <v>141</v>
      </c>
    </row>
    <row r="150" spans="1:1" x14ac:dyDescent="0.25">
      <c r="A150" s="153">
        <v>142</v>
      </c>
    </row>
    <row r="151" spans="1:1" x14ac:dyDescent="0.25">
      <c r="A151" s="153">
        <v>143</v>
      </c>
    </row>
    <row r="152" spans="1:1" x14ac:dyDescent="0.25">
      <c r="A152" s="153">
        <v>144</v>
      </c>
    </row>
    <row r="153" spans="1:1" x14ac:dyDescent="0.25">
      <c r="A153" s="153">
        <v>145</v>
      </c>
    </row>
    <row r="154" spans="1:1" x14ac:dyDescent="0.25">
      <c r="A154" s="153">
        <v>146</v>
      </c>
    </row>
    <row r="155" spans="1:1" x14ac:dyDescent="0.25">
      <c r="A155" s="153">
        <v>147</v>
      </c>
    </row>
    <row r="156" spans="1:1" x14ac:dyDescent="0.25">
      <c r="A156" s="153">
        <v>148</v>
      </c>
    </row>
    <row r="157" spans="1:1" x14ac:dyDescent="0.25">
      <c r="A157" s="153">
        <v>149</v>
      </c>
    </row>
    <row r="158" spans="1:1" x14ac:dyDescent="0.25">
      <c r="A158" s="153">
        <v>150</v>
      </c>
    </row>
    <row r="159" spans="1:1" x14ac:dyDescent="0.25">
      <c r="A159" s="153">
        <v>151</v>
      </c>
    </row>
    <row r="160" spans="1:1" x14ac:dyDescent="0.25">
      <c r="A160" s="153">
        <v>152</v>
      </c>
    </row>
    <row r="161" spans="1:1" x14ac:dyDescent="0.25">
      <c r="A161" s="153">
        <v>153</v>
      </c>
    </row>
    <row r="162" spans="1:1" x14ac:dyDescent="0.25">
      <c r="A162" s="153">
        <v>154</v>
      </c>
    </row>
    <row r="163" spans="1:1" x14ac:dyDescent="0.25">
      <c r="A163" s="153">
        <v>155</v>
      </c>
    </row>
    <row r="164" spans="1:1" x14ac:dyDescent="0.25">
      <c r="A164" s="153">
        <v>156</v>
      </c>
    </row>
    <row r="165" spans="1:1" x14ac:dyDescent="0.25">
      <c r="A165" s="153">
        <v>157</v>
      </c>
    </row>
    <row r="166" spans="1:1" x14ac:dyDescent="0.25">
      <c r="A166" s="153">
        <v>158</v>
      </c>
    </row>
    <row r="167" spans="1:1" x14ac:dyDescent="0.25">
      <c r="A167" s="153">
        <v>159</v>
      </c>
    </row>
    <row r="168" spans="1:1" x14ac:dyDescent="0.25">
      <c r="A168" s="153">
        <v>160</v>
      </c>
    </row>
    <row r="169" spans="1:1" x14ac:dyDescent="0.25">
      <c r="A169" s="153">
        <v>161</v>
      </c>
    </row>
    <row r="170" spans="1:1" x14ac:dyDescent="0.25">
      <c r="A170" s="153">
        <v>162</v>
      </c>
    </row>
    <row r="171" spans="1:1" x14ac:dyDescent="0.25">
      <c r="A171" s="153">
        <v>163</v>
      </c>
    </row>
    <row r="172" spans="1:1" x14ac:dyDescent="0.25">
      <c r="A172" s="153">
        <v>164</v>
      </c>
    </row>
    <row r="173" spans="1:1" x14ac:dyDescent="0.25">
      <c r="A173" s="153">
        <v>165</v>
      </c>
    </row>
    <row r="174" spans="1:1" x14ac:dyDescent="0.25">
      <c r="A174" s="153">
        <v>166</v>
      </c>
    </row>
    <row r="175" spans="1:1" x14ac:dyDescent="0.25">
      <c r="A175" s="153">
        <v>167</v>
      </c>
    </row>
    <row r="176" spans="1:1" x14ac:dyDescent="0.25">
      <c r="A176" s="153">
        <v>168</v>
      </c>
    </row>
    <row r="177" spans="1:1" x14ac:dyDescent="0.25">
      <c r="A177" s="153">
        <v>169</v>
      </c>
    </row>
    <row r="178" spans="1:1" x14ac:dyDescent="0.25">
      <c r="A178" s="153">
        <v>170</v>
      </c>
    </row>
    <row r="179" spans="1:1" x14ac:dyDescent="0.25">
      <c r="A179" s="153">
        <v>171</v>
      </c>
    </row>
    <row r="180" spans="1:1" x14ac:dyDescent="0.25">
      <c r="A180" s="153">
        <v>172</v>
      </c>
    </row>
    <row r="181" spans="1:1" x14ac:dyDescent="0.25">
      <c r="A181" s="153">
        <v>173</v>
      </c>
    </row>
    <row r="182" spans="1:1" x14ac:dyDescent="0.25">
      <c r="A182" s="153">
        <v>174</v>
      </c>
    </row>
    <row r="183" spans="1:1" x14ac:dyDescent="0.25">
      <c r="A183" s="153">
        <v>175</v>
      </c>
    </row>
    <row r="184" spans="1:1" x14ac:dyDescent="0.25">
      <c r="A184" s="153">
        <v>176</v>
      </c>
    </row>
    <row r="185" spans="1:1" x14ac:dyDescent="0.25">
      <c r="A185" s="153">
        <v>177</v>
      </c>
    </row>
    <row r="186" spans="1:1" x14ac:dyDescent="0.25">
      <c r="A186" s="153">
        <v>178</v>
      </c>
    </row>
    <row r="187" spans="1:1" x14ac:dyDescent="0.25">
      <c r="A187" s="153">
        <v>179</v>
      </c>
    </row>
    <row r="188" spans="1:1" x14ac:dyDescent="0.25">
      <c r="A188" s="153">
        <v>180</v>
      </c>
    </row>
    <row r="189" spans="1:1" x14ac:dyDescent="0.25">
      <c r="A189" s="153">
        <v>181</v>
      </c>
    </row>
    <row r="190" spans="1:1" x14ac:dyDescent="0.25">
      <c r="A190" s="153">
        <v>182</v>
      </c>
    </row>
    <row r="191" spans="1:1" x14ac:dyDescent="0.25">
      <c r="A191" s="153">
        <v>183</v>
      </c>
    </row>
    <row r="192" spans="1:1" x14ac:dyDescent="0.25">
      <c r="A192" s="153">
        <v>184</v>
      </c>
    </row>
    <row r="193" spans="1:1" x14ac:dyDescent="0.25">
      <c r="A193" s="153">
        <v>185</v>
      </c>
    </row>
    <row r="194" spans="1:1" x14ac:dyDescent="0.25">
      <c r="A194" s="153">
        <v>186</v>
      </c>
    </row>
    <row r="195" spans="1:1" x14ac:dyDescent="0.25">
      <c r="A195" s="153">
        <v>187</v>
      </c>
    </row>
    <row r="196" spans="1:1" x14ac:dyDescent="0.25">
      <c r="A196" s="153">
        <v>188</v>
      </c>
    </row>
    <row r="197" spans="1:1" x14ac:dyDescent="0.25">
      <c r="A197" s="153">
        <v>189</v>
      </c>
    </row>
    <row r="198" spans="1:1" x14ac:dyDescent="0.25">
      <c r="A198" s="153">
        <v>190</v>
      </c>
    </row>
    <row r="199" spans="1:1" x14ac:dyDescent="0.25">
      <c r="A199" s="153">
        <v>191</v>
      </c>
    </row>
    <row r="200" spans="1:1" x14ac:dyDescent="0.25">
      <c r="A200" s="153">
        <v>192</v>
      </c>
    </row>
    <row r="201" spans="1:1" x14ac:dyDescent="0.25">
      <c r="A201" s="153">
        <v>193</v>
      </c>
    </row>
    <row r="202" spans="1:1" x14ac:dyDescent="0.25">
      <c r="A202" s="153">
        <v>194</v>
      </c>
    </row>
    <row r="203" spans="1:1" x14ac:dyDescent="0.25">
      <c r="A203" s="153">
        <v>195</v>
      </c>
    </row>
    <row r="204" spans="1:1" x14ac:dyDescent="0.25">
      <c r="A204" s="153">
        <v>196</v>
      </c>
    </row>
    <row r="205" spans="1:1" x14ac:dyDescent="0.25">
      <c r="A205" s="153">
        <v>197</v>
      </c>
    </row>
    <row r="206" spans="1:1" x14ac:dyDescent="0.25">
      <c r="A206" s="153">
        <v>198</v>
      </c>
    </row>
    <row r="207" spans="1:1" x14ac:dyDescent="0.25">
      <c r="A207" s="153">
        <v>199</v>
      </c>
    </row>
    <row r="208" spans="1:1" x14ac:dyDescent="0.25">
      <c r="A208" s="153">
        <v>200</v>
      </c>
    </row>
    <row r="209" spans="1:1" x14ac:dyDescent="0.25">
      <c r="A209" s="153">
        <v>201</v>
      </c>
    </row>
    <row r="210" spans="1:1" x14ac:dyDescent="0.25">
      <c r="A210" s="153">
        <v>202</v>
      </c>
    </row>
    <row r="211" spans="1:1" x14ac:dyDescent="0.25">
      <c r="A211" s="153">
        <v>203</v>
      </c>
    </row>
    <row r="212" spans="1:1" x14ac:dyDescent="0.25">
      <c r="A212" s="153">
        <v>204</v>
      </c>
    </row>
    <row r="213" spans="1:1" x14ac:dyDescent="0.25">
      <c r="A213" s="153">
        <v>205</v>
      </c>
    </row>
    <row r="214" spans="1:1" x14ac:dyDescent="0.25">
      <c r="A214" s="153">
        <v>206</v>
      </c>
    </row>
    <row r="215" spans="1:1" x14ac:dyDescent="0.25">
      <c r="A215" s="153">
        <v>207</v>
      </c>
    </row>
    <row r="216" spans="1:1" x14ac:dyDescent="0.25">
      <c r="A216" s="153">
        <v>208</v>
      </c>
    </row>
    <row r="217" spans="1:1" x14ac:dyDescent="0.25">
      <c r="A217" s="153">
        <v>209</v>
      </c>
    </row>
    <row r="218" spans="1:1" x14ac:dyDescent="0.25">
      <c r="A218" s="153">
        <v>210</v>
      </c>
    </row>
    <row r="219" spans="1:1" x14ac:dyDescent="0.25">
      <c r="A219" s="153">
        <v>211</v>
      </c>
    </row>
    <row r="220" spans="1:1" x14ac:dyDescent="0.25">
      <c r="A220" s="153">
        <v>212</v>
      </c>
    </row>
    <row r="221" spans="1:1" x14ac:dyDescent="0.25">
      <c r="A221" s="153">
        <v>213</v>
      </c>
    </row>
    <row r="222" spans="1:1" x14ac:dyDescent="0.25">
      <c r="A222" s="153">
        <v>214</v>
      </c>
    </row>
    <row r="223" spans="1:1" x14ac:dyDescent="0.25">
      <c r="A223" s="153">
        <v>215</v>
      </c>
    </row>
    <row r="224" spans="1:1" x14ac:dyDescent="0.25">
      <c r="A224" s="153">
        <v>216</v>
      </c>
    </row>
    <row r="225" spans="1:1" x14ac:dyDescent="0.25">
      <c r="A225" s="153">
        <v>217</v>
      </c>
    </row>
    <row r="226" spans="1:1" x14ac:dyDescent="0.25">
      <c r="A226" s="153">
        <v>218</v>
      </c>
    </row>
    <row r="227" spans="1:1" x14ac:dyDescent="0.25">
      <c r="A227" s="153">
        <v>219</v>
      </c>
    </row>
    <row r="228" spans="1:1" x14ac:dyDescent="0.25">
      <c r="A228" s="153">
        <v>220</v>
      </c>
    </row>
    <row r="229" spans="1:1" x14ac:dyDescent="0.25">
      <c r="A229" s="153">
        <v>221</v>
      </c>
    </row>
    <row r="230" spans="1:1" x14ac:dyDescent="0.25">
      <c r="A230" s="153">
        <v>222</v>
      </c>
    </row>
    <row r="231" spans="1:1" x14ac:dyDescent="0.25">
      <c r="A231" s="153">
        <v>223</v>
      </c>
    </row>
    <row r="232" spans="1:1" x14ac:dyDescent="0.25">
      <c r="A232" s="153">
        <v>224</v>
      </c>
    </row>
    <row r="233" spans="1:1" x14ac:dyDescent="0.25">
      <c r="A233" s="153">
        <v>225</v>
      </c>
    </row>
    <row r="234" spans="1:1" x14ac:dyDescent="0.25">
      <c r="A234" s="153">
        <v>226</v>
      </c>
    </row>
    <row r="235" spans="1:1" x14ac:dyDescent="0.25">
      <c r="A235" s="153">
        <v>227</v>
      </c>
    </row>
    <row r="236" spans="1:1" x14ac:dyDescent="0.25">
      <c r="A236" s="153">
        <v>228</v>
      </c>
    </row>
    <row r="237" spans="1:1" x14ac:dyDescent="0.25">
      <c r="A237" s="153">
        <v>229</v>
      </c>
    </row>
    <row r="238" spans="1:1" x14ac:dyDescent="0.25">
      <c r="A238" s="153">
        <v>230</v>
      </c>
    </row>
    <row r="239" spans="1:1" x14ac:dyDescent="0.25">
      <c r="A239" s="153">
        <v>231</v>
      </c>
    </row>
    <row r="240" spans="1:1" x14ac:dyDescent="0.25">
      <c r="A240" s="153">
        <v>232</v>
      </c>
    </row>
    <row r="241" spans="1:1" x14ac:dyDescent="0.25">
      <c r="A241" s="153">
        <v>233</v>
      </c>
    </row>
    <row r="242" spans="1:1" x14ac:dyDescent="0.25">
      <c r="A242" s="153">
        <v>234</v>
      </c>
    </row>
    <row r="243" spans="1:1" x14ac:dyDescent="0.25">
      <c r="A243" s="153">
        <v>235</v>
      </c>
    </row>
    <row r="244" spans="1:1" x14ac:dyDescent="0.25">
      <c r="A244" s="153">
        <v>236</v>
      </c>
    </row>
    <row r="245" spans="1:1" x14ac:dyDescent="0.25">
      <c r="A245" s="153">
        <v>237</v>
      </c>
    </row>
    <row r="246" spans="1:1" x14ac:dyDescent="0.25">
      <c r="A246" s="153">
        <v>238</v>
      </c>
    </row>
    <row r="247" spans="1:1" x14ac:dyDescent="0.25">
      <c r="A247" s="153">
        <v>239</v>
      </c>
    </row>
    <row r="248" spans="1:1" x14ac:dyDescent="0.25">
      <c r="A248" s="153">
        <v>240</v>
      </c>
    </row>
    <row r="249" spans="1:1" x14ac:dyDescent="0.25">
      <c r="A249" s="153">
        <v>241</v>
      </c>
    </row>
    <row r="250" spans="1:1" x14ac:dyDescent="0.25">
      <c r="A250" s="153">
        <v>242</v>
      </c>
    </row>
    <row r="251" spans="1:1" x14ac:dyDescent="0.25">
      <c r="A251" s="153">
        <v>243</v>
      </c>
    </row>
    <row r="252" spans="1:1" x14ac:dyDescent="0.25">
      <c r="A252" s="153">
        <v>244</v>
      </c>
    </row>
    <row r="253" spans="1:1" x14ac:dyDescent="0.25">
      <c r="A253" s="153">
        <v>245</v>
      </c>
    </row>
    <row r="254" spans="1:1" x14ac:dyDescent="0.25">
      <c r="A254" s="153">
        <v>246</v>
      </c>
    </row>
    <row r="255" spans="1:1" x14ac:dyDescent="0.25">
      <c r="A255" s="153">
        <v>247</v>
      </c>
    </row>
    <row r="256" spans="1:1" x14ac:dyDescent="0.25">
      <c r="A256" s="153">
        <v>248</v>
      </c>
    </row>
    <row r="257" spans="1:1" x14ac:dyDescent="0.25">
      <c r="A257" s="153">
        <v>249</v>
      </c>
    </row>
    <row r="258" spans="1:1" x14ac:dyDescent="0.25">
      <c r="A258" s="153">
        <v>250</v>
      </c>
    </row>
    <row r="259" spans="1:1" x14ac:dyDescent="0.25">
      <c r="A259" s="153">
        <v>251</v>
      </c>
    </row>
    <row r="260" spans="1:1" x14ac:dyDescent="0.25">
      <c r="A260" s="153">
        <v>252</v>
      </c>
    </row>
    <row r="261" spans="1:1" x14ac:dyDescent="0.25">
      <c r="A261" s="153">
        <v>253</v>
      </c>
    </row>
    <row r="262" spans="1:1" x14ac:dyDescent="0.25">
      <c r="A262" s="153">
        <v>254</v>
      </c>
    </row>
    <row r="263" spans="1:1" x14ac:dyDescent="0.25">
      <c r="A263" s="153">
        <v>255</v>
      </c>
    </row>
    <row r="264" spans="1:1" x14ac:dyDescent="0.25">
      <c r="A264" s="153">
        <v>256</v>
      </c>
    </row>
    <row r="265" spans="1:1" x14ac:dyDescent="0.25">
      <c r="A265" s="153">
        <v>257</v>
      </c>
    </row>
    <row r="266" spans="1:1" x14ac:dyDescent="0.25">
      <c r="A266" s="153">
        <v>258</v>
      </c>
    </row>
    <row r="267" spans="1:1" x14ac:dyDescent="0.25">
      <c r="A267" s="153">
        <v>259</v>
      </c>
    </row>
    <row r="268" spans="1:1" x14ac:dyDescent="0.25">
      <c r="A268" s="153">
        <v>260</v>
      </c>
    </row>
    <row r="269" spans="1:1" x14ac:dyDescent="0.25">
      <c r="A269" s="153">
        <v>261</v>
      </c>
    </row>
    <row r="270" spans="1:1" x14ac:dyDescent="0.25">
      <c r="A270" s="153">
        <v>262</v>
      </c>
    </row>
    <row r="271" spans="1:1" x14ac:dyDescent="0.25">
      <c r="A271" s="153">
        <v>263</v>
      </c>
    </row>
    <row r="272" spans="1:1" x14ac:dyDescent="0.25">
      <c r="A272" s="153">
        <v>264</v>
      </c>
    </row>
    <row r="273" spans="1:1" x14ac:dyDescent="0.25">
      <c r="A273" s="153">
        <v>265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E03BD-634A-42BD-AED7-C64BD45C0FBC}">
  <sheetPr codeName="Sheet10">
    <tabColor rgb="FFFF0000"/>
    <pageSetUpPr fitToPage="1"/>
  </sheetPr>
  <dimension ref="A1:K45"/>
  <sheetViews>
    <sheetView workbookViewId="0">
      <selection activeCell="G20" sqref="G20"/>
    </sheetView>
  </sheetViews>
  <sheetFormatPr defaultRowHeight="15" x14ac:dyDescent="0.25"/>
  <cols>
    <col min="1" max="1" width="23.42578125" customWidth="1"/>
    <col min="2" max="2" width="11.85546875" customWidth="1"/>
    <col min="3" max="3" width="11.140625" customWidth="1"/>
    <col min="4" max="4" width="16" customWidth="1"/>
    <col min="5" max="5" width="10.42578125" customWidth="1"/>
    <col min="6" max="6" width="10.140625" customWidth="1"/>
    <col min="8" max="8" width="12.5703125" customWidth="1"/>
    <col min="9" max="9" width="13.28515625" customWidth="1"/>
    <col min="11" max="11" width="10.140625" bestFit="1" customWidth="1"/>
    <col min="13" max="13" width="13.5703125" bestFit="1" customWidth="1"/>
  </cols>
  <sheetData>
    <row r="1" spans="1:11" ht="23.25" thickBot="1" x14ac:dyDescent="0.3">
      <c r="A1" s="458" t="s">
        <v>260</v>
      </c>
      <c r="B1" s="459"/>
      <c r="C1" s="459"/>
      <c r="D1" s="459"/>
      <c r="E1" s="459"/>
      <c r="F1" s="459"/>
      <c r="G1" s="459"/>
      <c r="H1" s="459"/>
      <c r="I1" s="460"/>
    </row>
    <row r="2" spans="1:11" x14ac:dyDescent="0.25">
      <c r="A2" s="461" t="s">
        <v>261</v>
      </c>
      <c r="B2" s="462"/>
      <c r="C2" s="462"/>
      <c r="D2" s="462"/>
      <c r="E2" s="462"/>
      <c r="F2" s="462"/>
      <c r="G2" s="462"/>
      <c r="H2" s="462"/>
      <c r="I2" s="463"/>
    </row>
    <row r="3" spans="1:11" x14ac:dyDescent="0.25">
      <c r="A3" s="464" t="s">
        <v>262</v>
      </c>
      <c r="B3" s="465"/>
      <c r="C3" s="465"/>
      <c r="D3" s="465"/>
      <c r="E3" s="465"/>
      <c r="F3" s="465"/>
      <c r="G3" s="465"/>
      <c r="H3" s="465"/>
      <c r="I3" s="466"/>
    </row>
    <row r="4" spans="1:11" x14ac:dyDescent="0.25">
      <c r="A4" s="464" t="s">
        <v>263</v>
      </c>
      <c r="B4" s="465"/>
      <c r="C4" s="465"/>
      <c r="D4" s="465"/>
      <c r="E4" s="465"/>
      <c r="F4" s="465"/>
      <c r="G4" s="465"/>
      <c r="H4" s="465"/>
      <c r="I4" s="466"/>
    </row>
    <row r="5" spans="1:11" x14ac:dyDescent="0.25">
      <c r="A5" s="464" t="s">
        <v>264</v>
      </c>
      <c r="B5" s="465"/>
      <c r="C5" s="465"/>
      <c r="D5" s="465"/>
      <c r="E5" s="465"/>
      <c r="F5" s="465"/>
      <c r="G5" s="465"/>
      <c r="H5" s="465"/>
      <c r="I5" s="466"/>
    </row>
    <row r="6" spans="1:11" x14ac:dyDescent="0.25">
      <c r="A6" s="464" t="s">
        <v>265</v>
      </c>
      <c r="B6" s="465"/>
      <c r="C6" s="465"/>
      <c r="D6" s="465"/>
      <c r="E6" s="465"/>
      <c r="F6" s="465"/>
      <c r="G6" s="465"/>
      <c r="H6" s="465"/>
      <c r="I6" s="466"/>
    </row>
    <row r="7" spans="1:11" ht="8.4499999999999993" customHeight="1" thickBot="1" x14ac:dyDescent="0.3">
      <c r="A7" s="219"/>
      <c r="B7" s="220"/>
      <c r="C7" s="220"/>
      <c r="D7" s="220"/>
      <c r="E7" s="220"/>
      <c r="F7" s="220"/>
      <c r="G7" s="220"/>
      <c r="H7" s="220"/>
      <c r="I7" s="221"/>
    </row>
    <row r="8" spans="1:11" ht="15.75" thickBot="1" x14ac:dyDescent="0.3">
      <c r="A8" s="222"/>
      <c r="B8" s="223" t="s">
        <v>266</v>
      </c>
      <c r="C8" s="224"/>
      <c r="D8" s="224"/>
      <c r="E8" s="224"/>
      <c r="F8" s="224"/>
      <c r="G8" s="224"/>
      <c r="H8" s="224"/>
      <c r="I8" s="225"/>
    </row>
    <row r="9" spans="1:11" ht="29.25" thickBot="1" x14ac:dyDescent="0.3">
      <c r="A9" s="168" t="s">
        <v>267</v>
      </c>
      <c r="B9" s="169">
        <v>121</v>
      </c>
      <c r="C9" s="41"/>
      <c r="D9" s="41"/>
      <c r="E9" s="41"/>
      <c r="F9" s="41"/>
      <c r="G9" s="41"/>
      <c r="H9" s="41"/>
      <c r="I9" s="226"/>
    </row>
    <row r="10" spans="1:11" ht="15.75" thickBot="1" x14ac:dyDescent="0.3">
      <c r="A10" s="227"/>
      <c r="B10" s="41"/>
      <c r="C10" s="218" t="s">
        <v>266</v>
      </c>
      <c r="D10" s="218" t="s">
        <v>266</v>
      </c>
      <c r="E10" s="218"/>
      <c r="F10" s="218" t="s">
        <v>266</v>
      </c>
      <c r="G10" s="218"/>
      <c r="H10" s="218" t="s">
        <v>266</v>
      </c>
      <c r="I10" s="228" t="s">
        <v>266</v>
      </c>
    </row>
    <row r="11" spans="1:11" ht="15.75" thickBot="1" x14ac:dyDescent="0.3">
      <c r="A11" s="239" t="s">
        <v>268</v>
      </c>
      <c r="B11" s="234" t="s">
        <v>269</v>
      </c>
      <c r="C11" s="234" t="s">
        <v>270</v>
      </c>
      <c r="D11" s="234" t="s">
        <v>271</v>
      </c>
      <c r="E11" s="234" t="s">
        <v>272</v>
      </c>
      <c r="F11" s="234" t="s">
        <v>273</v>
      </c>
      <c r="G11" s="234" t="s">
        <v>274</v>
      </c>
      <c r="H11" s="234" t="s">
        <v>275</v>
      </c>
      <c r="I11" s="235" t="s">
        <v>276</v>
      </c>
    </row>
    <row r="12" spans="1:11" ht="29.25" thickBot="1" x14ac:dyDescent="0.3">
      <c r="A12" s="168" t="s">
        <v>253</v>
      </c>
      <c r="B12" s="241" t="s">
        <v>24</v>
      </c>
      <c r="C12" s="241" t="s">
        <v>277</v>
      </c>
      <c r="D12" s="241" t="s">
        <v>278</v>
      </c>
      <c r="E12" s="241" t="s">
        <v>279</v>
      </c>
      <c r="F12" s="241" t="s">
        <v>280</v>
      </c>
      <c r="G12" s="241" t="s">
        <v>281</v>
      </c>
      <c r="H12" s="241" t="s">
        <v>282</v>
      </c>
      <c r="I12" s="242" t="s">
        <v>283</v>
      </c>
    </row>
    <row r="13" spans="1:11" x14ac:dyDescent="0.25">
      <c r="A13" s="249" t="s">
        <v>284</v>
      </c>
      <c r="B13" s="250">
        <v>100</v>
      </c>
      <c r="C13" s="251">
        <v>48.12649736463824</v>
      </c>
      <c r="D13" s="251">
        <f>C13*31.92%</f>
        <v>15.361977958792528</v>
      </c>
      <c r="E13" s="250">
        <v>24</v>
      </c>
      <c r="F13" s="251">
        <f>SUM((C13+D13)*100)*24</f>
        <v>152372.34077623385</v>
      </c>
      <c r="G13" s="250">
        <v>16</v>
      </c>
      <c r="H13" s="253">
        <f>SUM((C13+D13)*G13)*B13</f>
        <v>101581.56051748923</v>
      </c>
      <c r="I13" s="254">
        <f>F13+H13</f>
        <v>253953.90129372309</v>
      </c>
    </row>
    <row r="14" spans="1:11" x14ac:dyDescent="0.25">
      <c r="A14" s="229" t="s">
        <v>285</v>
      </c>
      <c r="B14" s="170">
        <v>15</v>
      </c>
      <c r="C14" s="171">
        <v>57.228078581696217</v>
      </c>
      <c r="D14" s="240">
        <f t="shared" ref="D14:D16" si="0">C14*31.92%</f>
        <v>18.267202683277436</v>
      </c>
      <c r="E14" s="170">
        <v>24</v>
      </c>
      <c r="F14" s="240">
        <f t="shared" ref="F14:F16" si="1">SUM((C14+D14)*100)*24</f>
        <v>181188.67503593676</v>
      </c>
      <c r="G14" s="170">
        <v>16</v>
      </c>
      <c r="H14" s="255">
        <f t="shared" ref="H14:H16" si="2">SUM((C14+D14)*G14)*B14</f>
        <v>18118.867503593676</v>
      </c>
      <c r="I14" s="256">
        <f t="shared" ref="I14:I16" si="3">F14+H14</f>
        <v>199307.54253953043</v>
      </c>
      <c r="K14" s="155"/>
    </row>
    <row r="15" spans="1:11" x14ac:dyDescent="0.25">
      <c r="A15" s="229" t="s">
        <v>286</v>
      </c>
      <c r="B15" s="170">
        <v>3</v>
      </c>
      <c r="C15" s="171">
        <v>67.625778629611887</v>
      </c>
      <c r="D15" s="240">
        <f t="shared" si="0"/>
        <v>21.586148538572118</v>
      </c>
      <c r="E15" s="170">
        <v>24</v>
      </c>
      <c r="F15" s="240">
        <f t="shared" si="1"/>
        <v>214108.62520364163</v>
      </c>
      <c r="G15" s="170">
        <v>16</v>
      </c>
      <c r="H15" s="255">
        <f t="shared" si="2"/>
        <v>4282.1725040728325</v>
      </c>
      <c r="I15" s="256">
        <f t="shared" si="3"/>
        <v>218390.79770771446</v>
      </c>
      <c r="K15" s="152"/>
    </row>
    <row r="16" spans="1:11" ht="15.75" thickBot="1" x14ac:dyDescent="0.3">
      <c r="A16" s="236" t="s">
        <v>287</v>
      </c>
      <c r="B16" s="237">
        <v>3</v>
      </c>
      <c r="C16" s="238">
        <v>79.545280306660274</v>
      </c>
      <c r="D16" s="252">
        <f t="shared" si="0"/>
        <v>25.390853473885961</v>
      </c>
      <c r="E16" s="237">
        <v>16</v>
      </c>
      <c r="F16" s="252">
        <f t="shared" si="1"/>
        <v>251846.721073311</v>
      </c>
      <c r="G16" s="237">
        <v>8</v>
      </c>
      <c r="H16" s="257">
        <f t="shared" si="2"/>
        <v>2518.4672107331098</v>
      </c>
      <c r="I16" s="258">
        <f t="shared" si="3"/>
        <v>254365.1882840441</v>
      </c>
      <c r="K16" s="152"/>
    </row>
    <row r="17" spans="1:11" ht="15.75" thickBot="1" x14ac:dyDescent="0.3">
      <c r="A17" s="227"/>
      <c r="B17" s="41"/>
      <c r="C17" s="41"/>
      <c r="D17" s="41"/>
      <c r="E17" s="41"/>
      <c r="F17" s="41"/>
      <c r="G17" s="41"/>
      <c r="H17" s="259">
        <f>SUM(H13:H16)</f>
        <v>126501.06773588885</v>
      </c>
      <c r="I17" s="356">
        <f>SUM(I13:I16)</f>
        <v>926017.42982501211</v>
      </c>
    </row>
    <row r="18" spans="1:11" x14ac:dyDescent="0.25">
      <c r="A18" s="467" t="s">
        <v>288</v>
      </c>
      <c r="B18" s="468"/>
      <c r="C18" s="468"/>
      <c r="D18" s="468"/>
      <c r="E18" s="468"/>
      <c r="F18" s="469"/>
      <c r="I18" s="230"/>
    </row>
    <row r="19" spans="1:11" x14ac:dyDescent="0.25">
      <c r="A19" s="470" t="s">
        <v>289</v>
      </c>
      <c r="B19" s="471"/>
      <c r="C19" s="471"/>
      <c r="D19" s="471"/>
      <c r="E19" s="471"/>
      <c r="F19" s="471"/>
      <c r="I19" s="230"/>
    </row>
    <row r="20" spans="1:11" x14ac:dyDescent="0.25">
      <c r="A20" s="470" t="s">
        <v>290</v>
      </c>
      <c r="B20" s="471"/>
      <c r="C20" s="471"/>
      <c r="D20" s="471"/>
      <c r="E20" s="471"/>
      <c r="F20" s="471"/>
      <c r="I20" s="230"/>
    </row>
    <row r="21" spans="1:11" x14ac:dyDescent="0.25">
      <c r="A21" s="470"/>
      <c r="B21" s="471"/>
      <c r="C21" s="471"/>
      <c r="D21" s="471"/>
      <c r="E21" s="471"/>
      <c r="F21" s="471"/>
      <c r="I21" s="230"/>
    </row>
    <row r="22" spans="1:11" ht="18.75" hidden="1" customHeight="1" x14ac:dyDescent="0.25">
      <c r="A22" s="456" t="s">
        <v>291</v>
      </c>
      <c r="B22" s="457"/>
      <c r="C22" s="457"/>
      <c r="D22" s="457"/>
      <c r="E22" s="457"/>
      <c r="F22" s="457"/>
      <c r="I22" s="230"/>
      <c r="J22" s="172"/>
    </row>
    <row r="23" spans="1:11" hidden="1" x14ac:dyDescent="0.25">
      <c r="A23" s="456" t="s">
        <v>292</v>
      </c>
      <c r="B23" s="457"/>
      <c r="C23" s="457"/>
      <c r="D23" s="457"/>
      <c r="E23" s="457"/>
      <c r="F23" s="457"/>
      <c r="I23" s="230"/>
    </row>
    <row r="24" spans="1:11" s="216" customFormat="1" ht="15" hidden="1" customHeight="1" x14ac:dyDescent="0.25">
      <c r="A24" s="456" t="s">
        <v>293</v>
      </c>
      <c r="B24" s="457"/>
      <c r="C24" s="457"/>
      <c r="D24" s="457"/>
      <c r="E24" s="457"/>
      <c r="F24" s="457"/>
      <c r="I24" s="231"/>
    </row>
    <row r="25" spans="1:11" s="216" customFormat="1" ht="15" hidden="1" customHeight="1" x14ac:dyDescent="0.25">
      <c r="A25" s="456" t="s">
        <v>294</v>
      </c>
      <c r="B25" s="457"/>
      <c r="C25" s="457"/>
      <c r="D25" s="457"/>
      <c r="E25" s="457"/>
      <c r="F25" s="457"/>
      <c r="I25" s="231"/>
      <c r="K25" s="217"/>
    </row>
    <row r="26" spans="1:11" s="216" customFormat="1" ht="15" hidden="1" customHeight="1" x14ac:dyDescent="0.25">
      <c r="A26" s="456" t="s">
        <v>295</v>
      </c>
      <c r="B26" s="457"/>
      <c r="C26" s="457"/>
      <c r="D26" s="457"/>
      <c r="E26" s="457"/>
      <c r="F26" s="457"/>
      <c r="I26" s="231"/>
    </row>
    <row r="27" spans="1:11" s="216" customFormat="1" ht="15" hidden="1" customHeight="1" x14ac:dyDescent="0.25">
      <c r="A27" s="456" t="s">
        <v>296</v>
      </c>
      <c r="B27" s="457"/>
      <c r="C27" s="457"/>
      <c r="D27" s="457"/>
      <c r="E27" s="457"/>
      <c r="F27" s="457"/>
      <c r="I27" s="231"/>
    </row>
    <row r="28" spans="1:11" ht="20.25" customHeight="1" x14ac:dyDescent="0.25">
      <c r="A28" s="470" t="s">
        <v>297</v>
      </c>
      <c r="B28" s="471"/>
      <c r="C28" s="471"/>
      <c r="D28" s="471"/>
      <c r="E28" s="471"/>
      <c r="F28" s="471"/>
      <c r="I28" s="230"/>
    </row>
    <row r="29" spans="1:11" ht="25.5" customHeight="1" x14ac:dyDescent="0.25">
      <c r="A29" s="456" t="s">
        <v>298</v>
      </c>
      <c r="B29" s="457"/>
      <c r="C29" s="457"/>
      <c r="D29" s="457"/>
      <c r="E29" s="457"/>
      <c r="F29" s="457"/>
      <c r="I29" s="230"/>
    </row>
    <row r="30" spans="1:11" x14ac:dyDescent="0.25">
      <c r="A30" s="456" t="s">
        <v>299</v>
      </c>
      <c r="B30" s="457"/>
      <c r="C30" s="457"/>
      <c r="D30" s="457"/>
      <c r="E30" s="457"/>
      <c r="F30" s="457"/>
      <c r="I30" s="230"/>
    </row>
    <row r="31" spans="1:11" s="216" customFormat="1" ht="15" hidden="1" customHeight="1" x14ac:dyDescent="0.25">
      <c r="A31" s="456" t="s">
        <v>300</v>
      </c>
      <c r="B31" s="457"/>
      <c r="C31" s="457"/>
      <c r="D31" s="457"/>
      <c r="E31" s="457"/>
      <c r="F31" s="457"/>
      <c r="I31" s="231"/>
    </row>
    <row r="32" spans="1:11" s="216" customFormat="1" ht="15" hidden="1" customHeight="1" x14ac:dyDescent="0.25">
      <c r="A32" s="456" t="s">
        <v>301</v>
      </c>
      <c r="B32" s="457"/>
      <c r="C32" s="457"/>
      <c r="D32" s="457"/>
      <c r="E32" s="457"/>
      <c r="F32" s="457"/>
      <c r="I32" s="231"/>
    </row>
    <row r="33" spans="1:9" s="216" customFormat="1" ht="15" hidden="1" customHeight="1" x14ac:dyDescent="0.25">
      <c r="A33" s="456" t="s">
        <v>302</v>
      </c>
      <c r="B33" s="457"/>
      <c r="C33" s="457"/>
      <c r="D33" s="457"/>
      <c r="E33" s="457"/>
      <c r="F33" s="457"/>
      <c r="I33" s="231"/>
    </row>
    <row r="34" spans="1:9" s="216" customFormat="1" ht="15" hidden="1" customHeight="1" x14ac:dyDescent="0.25">
      <c r="A34" s="456" t="s">
        <v>303</v>
      </c>
      <c r="B34" s="457"/>
      <c r="C34" s="457"/>
      <c r="D34" s="457"/>
      <c r="E34" s="457"/>
      <c r="F34" s="457"/>
      <c r="I34" s="231"/>
    </row>
    <row r="35" spans="1:9" x14ac:dyDescent="0.25">
      <c r="A35" s="472" t="s">
        <v>304</v>
      </c>
      <c r="B35" s="473"/>
      <c r="C35" s="473"/>
      <c r="D35" s="473"/>
      <c r="E35" s="473"/>
      <c r="F35" s="474"/>
      <c r="I35" s="230"/>
    </row>
    <row r="36" spans="1:9" ht="16.5" customHeight="1" x14ac:dyDescent="0.25">
      <c r="A36" s="478" t="s">
        <v>305</v>
      </c>
      <c r="B36" s="479"/>
      <c r="C36" s="479"/>
      <c r="D36" s="479"/>
      <c r="E36" s="479"/>
      <c r="F36" s="480"/>
      <c r="I36" s="230"/>
    </row>
    <row r="37" spans="1:9" ht="18.75" customHeight="1" x14ac:dyDescent="0.25">
      <c r="A37" s="472" t="s">
        <v>306</v>
      </c>
      <c r="B37" s="473"/>
      <c r="C37" s="473"/>
      <c r="D37" s="473"/>
      <c r="E37" s="473"/>
      <c r="F37" s="474"/>
      <c r="I37" s="230"/>
    </row>
    <row r="38" spans="1:9" ht="15" customHeight="1" x14ac:dyDescent="0.25">
      <c r="A38" s="475" t="s">
        <v>307</v>
      </c>
      <c r="B38" s="476"/>
      <c r="C38" s="476"/>
      <c r="D38" s="476"/>
      <c r="E38" s="476"/>
      <c r="F38" s="477"/>
      <c r="I38" s="230"/>
    </row>
    <row r="39" spans="1:9" ht="18" customHeight="1" x14ac:dyDescent="0.25">
      <c r="A39" s="472" t="s">
        <v>308</v>
      </c>
      <c r="B39" s="473"/>
      <c r="C39" s="473"/>
      <c r="D39" s="473"/>
      <c r="E39" s="473"/>
      <c r="F39" s="474"/>
      <c r="I39" s="230"/>
    </row>
    <row r="40" spans="1:9" ht="15" customHeight="1" x14ac:dyDescent="0.25">
      <c r="A40" s="478" t="s">
        <v>309</v>
      </c>
      <c r="B40" s="479"/>
      <c r="C40" s="479"/>
      <c r="D40" s="479"/>
      <c r="E40" s="479"/>
      <c r="F40" s="480"/>
      <c r="I40" s="230"/>
    </row>
    <row r="41" spans="1:9" x14ac:dyDescent="0.25">
      <c r="A41" s="472" t="s">
        <v>310</v>
      </c>
      <c r="B41" s="473"/>
      <c r="C41" s="473"/>
      <c r="D41" s="473"/>
      <c r="E41" s="473"/>
      <c r="F41" s="474"/>
      <c r="I41" s="230"/>
    </row>
    <row r="42" spans="1:9" ht="15" customHeight="1" x14ac:dyDescent="0.25">
      <c r="A42" s="478" t="s">
        <v>311</v>
      </c>
      <c r="B42" s="479"/>
      <c r="C42" s="479"/>
      <c r="D42" s="479"/>
      <c r="E42" s="479"/>
      <c r="F42" s="480"/>
      <c r="I42" s="230"/>
    </row>
    <row r="43" spans="1:9" x14ac:dyDescent="0.25">
      <c r="A43" s="472" t="s">
        <v>312</v>
      </c>
      <c r="B43" s="473"/>
      <c r="C43" s="473"/>
      <c r="D43" s="473"/>
      <c r="E43" s="473"/>
      <c r="F43" s="474"/>
      <c r="I43" s="230"/>
    </row>
    <row r="44" spans="1:9" ht="15" customHeight="1" x14ac:dyDescent="0.25">
      <c r="A44" s="478" t="s">
        <v>313</v>
      </c>
      <c r="B44" s="479"/>
      <c r="C44" s="479"/>
      <c r="D44" s="479"/>
      <c r="E44" s="479"/>
      <c r="F44" s="480"/>
      <c r="I44" s="230"/>
    </row>
    <row r="45" spans="1:9" ht="21.75" customHeight="1" thickBot="1" x14ac:dyDescent="0.3">
      <c r="A45" s="481" t="s">
        <v>327</v>
      </c>
      <c r="B45" s="482"/>
      <c r="C45" s="482"/>
      <c r="D45" s="482"/>
      <c r="E45" s="482"/>
      <c r="F45" s="483"/>
      <c r="G45" s="232"/>
      <c r="H45" s="232"/>
      <c r="I45" s="233"/>
    </row>
  </sheetData>
  <mergeCells count="33">
    <mergeCell ref="A41:F41"/>
    <mergeCell ref="A43:F43"/>
    <mergeCell ref="A45:F45"/>
    <mergeCell ref="A42:F42"/>
    <mergeCell ref="A44:F44"/>
    <mergeCell ref="A39:F39"/>
    <mergeCell ref="A38:F38"/>
    <mergeCell ref="A40:F40"/>
    <mergeCell ref="A35:F35"/>
    <mergeCell ref="A37:F37"/>
    <mergeCell ref="A36:F36"/>
    <mergeCell ref="A25:F25"/>
    <mergeCell ref="A26:F26"/>
    <mergeCell ref="A27:F27"/>
    <mergeCell ref="A28:F28"/>
    <mergeCell ref="A29:F29"/>
    <mergeCell ref="A30:F30"/>
    <mergeCell ref="A31:F31"/>
    <mergeCell ref="A32:F32"/>
    <mergeCell ref="A33:F33"/>
    <mergeCell ref="A34:F34"/>
    <mergeCell ref="A24:F24"/>
    <mergeCell ref="A1:I1"/>
    <mergeCell ref="A2:I2"/>
    <mergeCell ref="A3:I3"/>
    <mergeCell ref="A4:I4"/>
    <mergeCell ref="A5:I5"/>
    <mergeCell ref="A6:I6"/>
    <mergeCell ref="A18:F18"/>
    <mergeCell ref="A19:F19"/>
    <mergeCell ref="A20:F21"/>
    <mergeCell ref="A22:F22"/>
    <mergeCell ref="A23:F23"/>
  </mergeCells>
  <pageMargins left="0.4" right="0.19" top="0.43" bottom="0.39"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CB511-8F24-477D-8D8A-7C95F5759048}">
  <sheetPr codeName="Sheet2">
    <tabColor theme="0" tint="-0.499984740745262"/>
    <pageSetUpPr fitToPage="1"/>
  </sheetPr>
  <dimension ref="A1:C33"/>
  <sheetViews>
    <sheetView zoomScale="87" zoomScaleNormal="87" workbookViewId="0">
      <selection activeCell="G20" sqref="G20"/>
    </sheetView>
  </sheetViews>
  <sheetFormatPr defaultColWidth="8.85546875" defaultRowHeight="15.75" x14ac:dyDescent="0.25"/>
  <cols>
    <col min="1" max="1" width="4.7109375" style="19" customWidth="1"/>
    <col min="2" max="2" width="47.7109375" style="20" bestFit="1" customWidth="1"/>
    <col min="3" max="3" width="96.140625" style="20" customWidth="1"/>
    <col min="4" max="16384" width="8.85546875" style="8"/>
  </cols>
  <sheetData>
    <row r="1" spans="1:3" s="195" customFormat="1" ht="82.5" customHeight="1" x14ac:dyDescent="0.3">
      <c r="A1" s="211"/>
      <c r="B1" s="374" t="s">
        <v>322</v>
      </c>
      <c r="C1" s="374"/>
    </row>
    <row r="2" spans="1:3" s="195" customFormat="1" ht="14.25" customHeight="1" x14ac:dyDescent="0.3">
      <c r="A2" s="211"/>
      <c r="B2" s="326"/>
      <c r="C2" s="326"/>
    </row>
    <row r="3" spans="1:3" ht="18.75" customHeight="1" x14ac:dyDescent="0.25">
      <c r="A3" s="315"/>
      <c r="B3" s="375" t="s">
        <v>1</v>
      </c>
      <c r="C3" s="376"/>
    </row>
    <row r="4" spans="1:3" ht="19.5" customHeight="1" thickBot="1" x14ac:dyDescent="0.3">
      <c r="A4" s="316" t="s">
        <v>0</v>
      </c>
      <c r="B4" s="377" t="s">
        <v>3</v>
      </c>
      <c r="C4" s="378"/>
    </row>
    <row r="5" spans="1:3" s="197" customFormat="1" ht="19.5" thickBot="1" x14ac:dyDescent="0.35">
      <c r="A5" s="343"/>
      <c r="B5" s="344" t="s">
        <v>86</v>
      </c>
      <c r="C5" s="345" t="s">
        <v>87</v>
      </c>
    </row>
    <row r="6" spans="1:3" ht="18.75" x14ac:dyDescent="0.25">
      <c r="A6" s="341"/>
      <c r="B6" s="340" t="s">
        <v>88</v>
      </c>
      <c r="C6" s="342" t="s">
        <v>323</v>
      </c>
    </row>
    <row r="7" spans="1:3" ht="37.5" x14ac:dyDescent="0.25">
      <c r="A7" s="339"/>
      <c r="B7" s="340" t="s">
        <v>89</v>
      </c>
      <c r="C7" s="346" t="s">
        <v>324</v>
      </c>
    </row>
    <row r="8" spans="1:3" ht="18.75" x14ac:dyDescent="0.25">
      <c r="A8" s="9"/>
      <c r="B8" s="10" t="s">
        <v>90</v>
      </c>
      <c r="C8" s="11" t="s">
        <v>91</v>
      </c>
    </row>
    <row r="9" spans="1:3" ht="18.75" x14ac:dyDescent="0.25">
      <c r="A9" s="9"/>
      <c r="B9" s="12" t="s">
        <v>92</v>
      </c>
      <c r="C9" s="11" t="s">
        <v>325</v>
      </c>
    </row>
    <row r="10" spans="1:3" ht="37.5" x14ac:dyDescent="0.25">
      <c r="A10" s="9"/>
      <c r="B10" s="12" t="s">
        <v>93</v>
      </c>
      <c r="C10" s="353" t="s">
        <v>314</v>
      </c>
    </row>
    <row r="11" spans="1:3" ht="18.75" x14ac:dyDescent="0.25">
      <c r="A11" s="9"/>
      <c r="B11" s="12" t="s">
        <v>94</v>
      </c>
      <c r="C11" s="11" t="s">
        <v>326</v>
      </c>
    </row>
    <row r="12" spans="1:3" ht="20.25" customHeight="1" x14ac:dyDescent="0.25">
      <c r="A12" s="9"/>
      <c r="B12" s="12" t="s">
        <v>95</v>
      </c>
      <c r="C12" s="11" t="s">
        <v>96</v>
      </c>
    </row>
    <row r="13" spans="1:3" ht="19.5" customHeight="1" x14ac:dyDescent="0.25">
      <c r="A13" s="9"/>
      <c r="B13" s="12" t="s">
        <v>97</v>
      </c>
      <c r="C13" s="11" t="s">
        <v>98</v>
      </c>
    </row>
    <row r="14" spans="1:3" ht="53.25" x14ac:dyDescent="0.25">
      <c r="A14" s="13">
        <v>1</v>
      </c>
      <c r="B14" s="14" t="s">
        <v>99</v>
      </c>
      <c r="C14" s="15" t="s">
        <v>100</v>
      </c>
    </row>
    <row r="15" spans="1:3" ht="58.5" customHeight="1" x14ac:dyDescent="0.25">
      <c r="A15" s="13">
        <v>2</v>
      </c>
      <c r="B15" s="12" t="s">
        <v>101</v>
      </c>
      <c r="C15" s="15" t="s">
        <v>102</v>
      </c>
    </row>
    <row r="16" spans="1:3" ht="37.5" x14ac:dyDescent="0.25">
      <c r="A16" s="13">
        <v>3</v>
      </c>
      <c r="B16" s="12" t="s">
        <v>103</v>
      </c>
      <c r="C16" s="15" t="s">
        <v>104</v>
      </c>
    </row>
    <row r="17" spans="1:3" ht="18.75" x14ac:dyDescent="0.25">
      <c r="A17" s="13">
        <v>4</v>
      </c>
      <c r="B17" s="12" t="s">
        <v>105</v>
      </c>
      <c r="C17" s="11" t="s">
        <v>106</v>
      </c>
    </row>
    <row r="18" spans="1:3" ht="18.75" x14ac:dyDescent="0.25">
      <c r="A18" s="13">
        <v>5</v>
      </c>
      <c r="B18" s="12" t="s">
        <v>107</v>
      </c>
      <c r="C18" s="11" t="s">
        <v>108</v>
      </c>
    </row>
    <row r="19" spans="1:3" ht="18.75" x14ac:dyDescent="0.25">
      <c r="A19" s="13"/>
      <c r="B19" s="12" t="s">
        <v>109</v>
      </c>
      <c r="C19" s="11" t="s">
        <v>110</v>
      </c>
    </row>
    <row r="20" spans="1:3" ht="21" customHeight="1" x14ac:dyDescent="0.25">
      <c r="A20" s="13">
        <v>6</v>
      </c>
      <c r="B20" s="12" t="s">
        <v>111</v>
      </c>
      <c r="C20" s="11" t="s">
        <v>67</v>
      </c>
    </row>
    <row r="21" spans="1:3" ht="37.5" x14ac:dyDescent="0.25">
      <c r="A21" s="13">
        <v>7</v>
      </c>
      <c r="B21" s="12" t="s">
        <v>112</v>
      </c>
      <c r="C21" s="15" t="s">
        <v>113</v>
      </c>
    </row>
    <row r="22" spans="1:3" ht="18.75" x14ac:dyDescent="0.25">
      <c r="A22" s="13">
        <v>8</v>
      </c>
      <c r="B22" s="12" t="s">
        <v>114</v>
      </c>
      <c r="C22" s="11" t="s">
        <v>71</v>
      </c>
    </row>
    <row r="23" spans="1:3" ht="18.75" x14ac:dyDescent="0.25">
      <c r="A23" s="13">
        <v>9</v>
      </c>
      <c r="B23" s="12" t="s">
        <v>72</v>
      </c>
      <c r="C23" s="11" t="s">
        <v>73</v>
      </c>
    </row>
    <row r="24" spans="1:3" ht="18.75" x14ac:dyDescent="0.25">
      <c r="A24" s="13">
        <v>10</v>
      </c>
      <c r="B24" s="12" t="s">
        <v>115</v>
      </c>
      <c r="C24" s="11" t="s">
        <v>75</v>
      </c>
    </row>
    <row r="25" spans="1:3" ht="18.75" x14ac:dyDescent="0.25">
      <c r="A25" s="13">
        <v>11</v>
      </c>
      <c r="B25" s="12" t="s">
        <v>80</v>
      </c>
      <c r="C25" s="11" t="s">
        <v>116</v>
      </c>
    </row>
    <row r="26" spans="1:3" ht="18.75" x14ac:dyDescent="0.25">
      <c r="A26" s="13">
        <v>12</v>
      </c>
      <c r="B26" s="12" t="s">
        <v>117</v>
      </c>
      <c r="C26" s="11" t="s">
        <v>118</v>
      </c>
    </row>
    <row r="27" spans="1:3" ht="18.75" x14ac:dyDescent="0.25">
      <c r="A27" s="9"/>
      <c r="B27" s="12" t="s">
        <v>119</v>
      </c>
      <c r="C27" s="11" t="s">
        <v>120</v>
      </c>
    </row>
    <row r="28" spans="1:3" ht="22.5" customHeight="1" x14ac:dyDescent="0.25">
      <c r="A28" s="9"/>
      <c r="B28" s="12" t="s">
        <v>121</v>
      </c>
      <c r="C28" s="11" t="s">
        <v>122</v>
      </c>
    </row>
    <row r="29" spans="1:3" ht="18.75" x14ac:dyDescent="0.25">
      <c r="A29" s="9"/>
      <c r="B29" s="12" t="s">
        <v>123</v>
      </c>
      <c r="C29" s="11" t="s">
        <v>124</v>
      </c>
    </row>
    <row r="30" spans="1:3" ht="18.75" x14ac:dyDescent="0.25">
      <c r="A30" s="9"/>
      <c r="B30" s="12" t="s">
        <v>125</v>
      </c>
      <c r="C30" s="11" t="s">
        <v>126</v>
      </c>
    </row>
    <row r="31" spans="1:3" ht="18.75" x14ac:dyDescent="0.25">
      <c r="A31" s="9"/>
      <c r="B31" s="12" t="s">
        <v>127</v>
      </c>
      <c r="C31" s="11" t="s">
        <v>128</v>
      </c>
    </row>
    <row r="32" spans="1:3" ht="18.75" x14ac:dyDescent="0.25">
      <c r="A32" s="9"/>
      <c r="B32" s="12" t="s">
        <v>129</v>
      </c>
      <c r="C32" s="11" t="s">
        <v>130</v>
      </c>
    </row>
    <row r="33" spans="1:3" ht="19.5" thickBot="1" x14ac:dyDescent="0.3">
      <c r="A33" s="16"/>
      <c r="B33" s="17" t="s">
        <v>131</v>
      </c>
      <c r="C33" s="18" t="s">
        <v>132</v>
      </c>
    </row>
  </sheetData>
  <mergeCells count="3">
    <mergeCell ref="B1:C1"/>
    <mergeCell ref="B3:C3"/>
    <mergeCell ref="B4:C4"/>
  </mergeCells>
  <pageMargins left="0.43" right="0.19" top="0.75" bottom="0.55000000000000004" header="0.3" footer="0.3"/>
  <pageSetup scale="67" fitToHeight="0" orientation="portrait" r:id="rId1"/>
  <headerFooter>
    <oddHeader>&amp;C&amp;"Times New Roman,Bold"&amp;14Instructions - Location Cost Worksheet</oddHeader>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9BA56-24CE-4C17-866F-48F2F3D3F0D5}">
  <sheetPr codeName="Sheet3">
    <tabColor rgb="FF7030A0"/>
    <pageSetUpPr fitToPage="1"/>
  </sheetPr>
  <dimension ref="A1:R75"/>
  <sheetViews>
    <sheetView topLeftCell="B1" zoomScale="90" zoomScaleNormal="90" workbookViewId="0">
      <selection activeCell="Q19" sqref="Q19"/>
    </sheetView>
  </sheetViews>
  <sheetFormatPr defaultColWidth="9.140625" defaultRowHeight="15" x14ac:dyDescent="0.25"/>
  <cols>
    <col min="1" max="1" width="11.7109375" style="21" customWidth="1"/>
    <col min="2" max="2" width="25" style="100" customWidth="1"/>
    <col min="3" max="3" width="22.28515625" style="21" customWidth="1"/>
    <col min="4" max="4" width="18.42578125" style="21" customWidth="1"/>
    <col min="5" max="5" width="20" style="21" customWidth="1"/>
    <col min="6" max="6" width="16.42578125" style="21" customWidth="1"/>
    <col min="7" max="7" width="15.42578125" style="96" customWidth="1"/>
    <col min="8" max="8" width="12.5703125" style="96" customWidth="1"/>
    <col min="9" max="9" width="18" style="68" customWidth="1"/>
    <col min="10" max="10" width="16.85546875" style="96" customWidth="1"/>
    <col min="11" max="11" width="13.5703125" style="68" customWidth="1"/>
    <col min="12" max="12" width="14.5703125" style="21" customWidth="1"/>
    <col min="13" max="13" width="19.140625" style="96" customWidth="1"/>
    <col min="14" max="14" width="17.5703125" style="68" customWidth="1"/>
    <col min="15" max="15" width="13.140625" style="68" customWidth="1"/>
    <col min="16" max="16" width="30.7109375" style="101" customWidth="1"/>
    <col min="17" max="17" width="19.5703125" style="68" customWidth="1"/>
    <col min="18" max="18" width="31.28515625" style="68" customWidth="1"/>
    <col min="19" max="16384" width="9.140625" style="21"/>
  </cols>
  <sheetData>
    <row r="1" spans="1:18" ht="26.25" customHeight="1" thickBot="1" x14ac:dyDescent="0.3">
      <c r="A1" s="386" t="s">
        <v>133</v>
      </c>
      <c r="B1" s="386"/>
      <c r="C1" s="386"/>
      <c r="D1" s="386"/>
      <c r="E1" s="386"/>
      <c r="F1" s="386"/>
      <c r="G1" s="386"/>
      <c r="H1" s="386"/>
      <c r="I1" s="386"/>
      <c r="J1" s="386"/>
      <c r="K1" s="386"/>
      <c r="L1" s="386"/>
      <c r="M1" s="386"/>
      <c r="N1" s="386"/>
      <c r="O1" s="386"/>
      <c r="P1" s="386"/>
      <c r="Q1" s="386"/>
      <c r="R1" s="386"/>
    </row>
    <row r="2" spans="1:18" s="22" customFormat="1" ht="21" customHeight="1" thickBot="1" x14ac:dyDescent="0.35">
      <c r="B2" s="303" t="s">
        <v>134</v>
      </c>
      <c r="C2" s="387"/>
      <c r="D2" s="388"/>
      <c r="E2" s="388"/>
      <c r="F2" s="389"/>
      <c r="G2" s="23"/>
      <c r="H2" s="390" t="s">
        <v>15</v>
      </c>
      <c r="I2" s="391"/>
      <c r="J2" s="392"/>
      <c r="M2" s="393" t="s">
        <v>135</v>
      </c>
      <c r="N2" s="394"/>
      <c r="O2" s="395"/>
      <c r="P2" s="23"/>
      <c r="Q2" s="24"/>
      <c r="R2" s="24"/>
    </row>
    <row r="3" spans="1:18" s="22" customFormat="1" ht="21" customHeight="1" thickBot="1" x14ac:dyDescent="0.35">
      <c r="B3" s="305" t="s">
        <v>8</v>
      </c>
      <c r="C3" s="396"/>
      <c r="D3" s="397"/>
      <c r="E3" s="397"/>
      <c r="F3" s="398"/>
      <c r="G3" s="23"/>
      <c r="H3" s="245" t="s">
        <v>16</v>
      </c>
      <c r="I3" s="245" t="s">
        <v>136</v>
      </c>
      <c r="J3" s="246" t="s">
        <v>19</v>
      </c>
      <c r="M3" s="399" t="s">
        <v>22</v>
      </c>
      <c r="N3" s="400"/>
      <c r="O3" s="282">
        <f>(F5-D5)+1</f>
        <v>1</v>
      </c>
      <c r="P3" s="24"/>
      <c r="Q3" s="24"/>
    </row>
    <row r="4" spans="1:18" s="22" customFormat="1" ht="20.25" customHeight="1" thickBot="1" x14ac:dyDescent="0.3">
      <c r="B4" s="305" t="s">
        <v>10</v>
      </c>
      <c r="C4" s="307" t="s">
        <v>137</v>
      </c>
      <c r="D4" s="308"/>
      <c r="E4" s="309" t="s">
        <v>138</v>
      </c>
      <c r="F4" s="300"/>
      <c r="G4" s="25"/>
      <c r="H4" s="26"/>
      <c r="I4" s="27">
        <v>0</v>
      </c>
      <c r="J4" s="28">
        <f>H4+I4</f>
        <v>0</v>
      </c>
      <c r="M4" s="247"/>
      <c r="N4" s="298" t="s">
        <v>24</v>
      </c>
      <c r="O4" s="283">
        <f>COUNTA(B10:B55)</f>
        <v>0</v>
      </c>
      <c r="P4" s="24"/>
      <c r="Q4" s="24"/>
    </row>
    <row r="5" spans="1:18" s="22" customFormat="1" ht="34.5" thickBot="1" x14ac:dyDescent="0.3">
      <c r="B5" s="304" t="s">
        <v>139</v>
      </c>
      <c r="C5" s="306" t="s">
        <v>11</v>
      </c>
      <c r="D5" s="287"/>
      <c r="E5" s="289" t="s">
        <v>13</v>
      </c>
      <c r="F5" s="177"/>
      <c r="G5" s="25"/>
      <c r="H5" s="369"/>
      <c r="I5" s="369" t="s">
        <v>316</v>
      </c>
      <c r="J5" s="369"/>
      <c r="M5" s="247"/>
      <c r="N5" s="298" t="s">
        <v>140</v>
      </c>
      <c r="O5" s="284" t="str">
        <f>IFERROR(O6/O3,"")</f>
        <v/>
      </c>
      <c r="P5" s="359" t="s">
        <v>141</v>
      </c>
      <c r="Q5" s="359"/>
    </row>
    <row r="6" spans="1:18" s="22" customFormat="1" ht="18.75" customHeight="1" thickBot="1" x14ac:dyDescent="0.35">
      <c r="B6" s="23"/>
      <c r="C6" s="29"/>
      <c r="E6" s="30"/>
      <c r="F6" s="25"/>
      <c r="G6" s="25"/>
      <c r="H6" s="360"/>
      <c r="I6" s="360" t="s">
        <v>142</v>
      </c>
      <c r="J6" s="360"/>
      <c r="M6" s="248"/>
      <c r="N6" s="299" t="s">
        <v>143</v>
      </c>
      <c r="O6" s="285" t="str">
        <f>IFERROR(P68/O4,"")</f>
        <v/>
      </c>
      <c r="P6" s="359"/>
      <c r="Q6" s="359"/>
    </row>
    <row r="7" spans="1:18" s="22" customFormat="1" ht="24" customHeight="1" thickBot="1" x14ac:dyDescent="0.3">
      <c r="B7" s="401"/>
      <c r="C7" s="401"/>
      <c r="D7" s="401"/>
      <c r="G7" s="31"/>
      <c r="H7" s="31"/>
      <c r="I7" s="24"/>
      <c r="J7" s="31"/>
      <c r="K7" s="24"/>
      <c r="M7" s="31"/>
      <c r="N7" s="24"/>
      <c r="O7" s="24"/>
      <c r="P7" s="32"/>
      <c r="Q7" s="24"/>
      <c r="R7" s="24"/>
    </row>
    <row r="8" spans="1:18" s="33" customFormat="1" ht="24.75" customHeight="1" thickBot="1" x14ac:dyDescent="0.25">
      <c r="A8" s="174" t="s">
        <v>144</v>
      </c>
      <c r="B8" s="175">
        <f>COUNTA(B10:B55)</f>
        <v>0</v>
      </c>
      <c r="C8" s="175"/>
      <c r="D8" s="175"/>
      <c r="E8" s="175"/>
      <c r="F8" s="175"/>
      <c r="G8" s="176">
        <f>G56</f>
        <v>0</v>
      </c>
      <c r="H8" s="176">
        <f t="shared" ref="H8:P8" si="0">SUM(H10:H55)</f>
        <v>0</v>
      </c>
      <c r="I8" s="176" t="s">
        <v>0</v>
      </c>
      <c r="J8" s="176">
        <f t="shared" si="0"/>
        <v>0</v>
      </c>
      <c r="K8" s="176" t="s">
        <v>0</v>
      </c>
      <c r="L8" s="176">
        <f t="shared" si="0"/>
        <v>0</v>
      </c>
      <c r="M8" s="176">
        <f t="shared" si="0"/>
        <v>0</v>
      </c>
      <c r="N8" s="176">
        <f t="shared" si="0"/>
        <v>0</v>
      </c>
      <c r="O8" s="176">
        <f t="shared" si="0"/>
        <v>0</v>
      </c>
      <c r="P8" s="347">
        <f t="shared" si="0"/>
        <v>0</v>
      </c>
    </row>
    <row r="9" spans="1:18" s="41" customFormat="1" ht="80.25" customHeight="1" thickBot="1" x14ac:dyDescent="0.3">
      <c r="A9" s="34"/>
      <c r="B9" s="35" t="s">
        <v>145</v>
      </c>
      <c r="C9" s="35" t="s">
        <v>146</v>
      </c>
      <c r="D9" s="35" t="s">
        <v>37</v>
      </c>
      <c r="E9" s="35" t="s">
        <v>147</v>
      </c>
      <c r="F9" s="35" t="s">
        <v>148</v>
      </c>
      <c r="G9" s="36" t="s">
        <v>328</v>
      </c>
      <c r="H9" s="37" t="s">
        <v>149</v>
      </c>
      <c r="I9" s="35" t="s">
        <v>150</v>
      </c>
      <c r="J9" s="36" t="s">
        <v>329</v>
      </c>
      <c r="K9" s="35" t="s">
        <v>151</v>
      </c>
      <c r="L9" s="36" t="s">
        <v>330</v>
      </c>
      <c r="M9" s="38" t="s">
        <v>152</v>
      </c>
      <c r="N9" s="38" t="s">
        <v>153</v>
      </c>
      <c r="O9" s="35" t="s">
        <v>80</v>
      </c>
      <c r="P9" s="39" t="s">
        <v>154</v>
      </c>
      <c r="Q9" s="40" t="s">
        <v>155</v>
      </c>
    </row>
    <row r="10" spans="1:18" s="51" customFormat="1" ht="24.95" customHeight="1" x14ac:dyDescent="0.2">
      <c r="A10" s="42">
        <v>1</v>
      </c>
      <c r="B10" s="43"/>
      <c r="C10" s="42"/>
      <c r="D10" s="42"/>
      <c r="E10" s="42"/>
      <c r="F10" s="173"/>
      <c r="G10" s="44" t="str">
        <f>IF(ISNA(VLOOKUP(F10,'DD LIST DATA'!B$23:E$38,4,FALSE)),"",VLOOKUP(F10,'DD LIST DATA'!B$23:E$38,4,FALSE))</f>
        <v/>
      </c>
      <c r="H10" s="45"/>
      <c r="I10" s="42"/>
      <c r="J10" s="55">
        <f t="shared" ref="J10:J55" si="1">I10*$H$4</f>
        <v>0</v>
      </c>
      <c r="K10" s="47"/>
      <c r="L10" s="55">
        <f t="shared" ref="L10:L55" si="2">$I$4*K10</f>
        <v>0</v>
      </c>
      <c r="M10" s="262"/>
      <c r="N10" s="262"/>
      <c r="O10" s="263"/>
      <c r="P10" s="264"/>
      <c r="Q10" s="50"/>
    </row>
    <row r="11" spans="1:18" s="51" customFormat="1" ht="24.95" customHeight="1" x14ac:dyDescent="0.2">
      <c r="A11" s="52">
        <v>2</v>
      </c>
      <c r="B11" s="43"/>
      <c r="C11" s="52"/>
      <c r="D11" s="52"/>
      <c r="E11" s="52"/>
      <c r="F11" s="173"/>
      <c r="G11" s="44" t="str">
        <f>IF(ISNA(VLOOKUP(F11,'DD LIST DATA'!B$23:E$38,4,FALSE)),"",VLOOKUP(F11,'DD LIST DATA'!B$23:E$38,4,FALSE))</f>
        <v/>
      </c>
      <c r="H11" s="45"/>
      <c r="I11" s="42"/>
      <c r="J11" s="55">
        <f t="shared" si="1"/>
        <v>0</v>
      </c>
      <c r="K11" s="47"/>
      <c r="L11" s="55">
        <f t="shared" si="2"/>
        <v>0</v>
      </c>
      <c r="M11" s="262"/>
      <c r="N11" s="262"/>
      <c r="O11" s="263"/>
      <c r="P11" s="264"/>
      <c r="Q11" s="59"/>
    </row>
    <row r="12" spans="1:18" s="51" customFormat="1" ht="24.95" customHeight="1" x14ac:dyDescent="0.2">
      <c r="A12" s="52">
        <v>3</v>
      </c>
      <c r="B12" s="43"/>
      <c r="C12" s="52"/>
      <c r="D12" s="52"/>
      <c r="E12" s="52"/>
      <c r="F12" s="173"/>
      <c r="G12" s="44" t="str">
        <f>IF(ISNA(VLOOKUP(F12,'DD LIST DATA'!B$23:E$38,4,FALSE)),"",VLOOKUP(F12,'DD LIST DATA'!B$23:E$38,4,FALSE))</f>
        <v/>
      </c>
      <c r="H12" s="45"/>
      <c r="I12" s="42"/>
      <c r="J12" s="55">
        <f t="shared" si="1"/>
        <v>0</v>
      </c>
      <c r="K12" s="47"/>
      <c r="L12" s="55">
        <f t="shared" si="2"/>
        <v>0</v>
      </c>
      <c r="M12" s="262"/>
      <c r="N12" s="262"/>
      <c r="O12" s="263"/>
      <c r="P12" s="264"/>
      <c r="Q12" s="59"/>
    </row>
    <row r="13" spans="1:18" s="51" customFormat="1" ht="24.95" customHeight="1" x14ac:dyDescent="0.2">
      <c r="A13" s="52">
        <v>4</v>
      </c>
      <c r="B13" s="43"/>
      <c r="C13" s="52"/>
      <c r="D13" s="52"/>
      <c r="E13" s="52"/>
      <c r="F13" s="173"/>
      <c r="G13" s="44" t="str">
        <f>IF(ISNA(VLOOKUP(F13,'DD LIST DATA'!B$23:E$38,4,FALSE)),"",VLOOKUP(F13,'DD LIST DATA'!B$23:E$38,4,FALSE))</f>
        <v/>
      </c>
      <c r="H13" s="45"/>
      <c r="I13" s="42"/>
      <c r="J13" s="55">
        <f t="shared" si="1"/>
        <v>0</v>
      </c>
      <c r="K13" s="47"/>
      <c r="L13" s="55">
        <f t="shared" si="2"/>
        <v>0</v>
      </c>
      <c r="M13" s="262"/>
      <c r="N13" s="262"/>
      <c r="O13" s="263"/>
      <c r="P13" s="264"/>
      <c r="Q13" s="59"/>
    </row>
    <row r="14" spans="1:18" s="51" customFormat="1" ht="24.95" customHeight="1" x14ac:dyDescent="0.2">
      <c r="A14" s="52">
        <v>5</v>
      </c>
      <c r="B14" s="43"/>
      <c r="C14" s="52"/>
      <c r="D14" s="52"/>
      <c r="E14" s="52"/>
      <c r="F14" s="173"/>
      <c r="G14" s="44" t="str">
        <f>IF(ISNA(VLOOKUP(F14,'DD LIST DATA'!B$23:E$38,4,FALSE)),"",VLOOKUP(F14,'DD LIST DATA'!B$23:E$38,4,FALSE))</f>
        <v/>
      </c>
      <c r="H14" s="45"/>
      <c r="I14" s="42"/>
      <c r="J14" s="55">
        <f t="shared" si="1"/>
        <v>0</v>
      </c>
      <c r="K14" s="47"/>
      <c r="L14" s="55">
        <f t="shared" si="2"/>
        <v>0</v>
      </c>
      <c r="M14" s="262"/>
      <c r="N14" s="262"/>
      <c r="O14" s="263"/>
      <c r="P14" s="264"/>
      <c r="Q14" s="59"/>
    </row>
    <row r="15" spans="1:18" s="51" customFormat="1" ht="24.95" customHeight="1" x14ac:dyDescent="0.2">
      <c r="A15" s="52">
        <v>6</v>
      </c>
      <c r="B15" s="43"/>
      <c r="C15" s="52"/>
      <c r="D15" s="52"/>
      <c r="E15" s="52"/>
      <c r="F15" s="173"/>
      <c r="G15" s="44" t="str">
        <f>IF(ISNA(VLOOKUP(F15,'DD LIST DATA'!B$23:E$38,4,FALSE)),"",VLOOKUP(F15,'DD LIST DATA'!B$23:E$38,4,FALSE))</f>
        <v/>
      </c>
      <c r="H15" s="45"/>
      <c r="I15" s="42"/>
      <c r="J15" s="55">
        <f t="shared" si="1"/>
        <v>0</v>
      </c>
      <c r="K15" s="47"/>
      <c r="L15" s="55">
        <f t="shared" si="2"/>
        <v>0</v>
      </c>
      <c r="M15" s="262"/>
      <c r="N15" s="262"/>
      <c r="O15" s="263"/>
      <c r="P15" s="264"/>
      <c r="Q15" s="59"/>
    </row>
    <row r="16" spans="1:18" s="51" customFormat="1" ht="24.95" customHeight="1" x14ac:dyDescent="0.2">
      <c r="A16" s="52">
        <v>7</v>
      </c>
      <c r="B16" s="53"/>
      <c r="C16" s="52"/>
      <c r="D16" s="52"/>
      <c r="E16" s="52"/>
      <c r="F16" s="173"/>
      <c r="G16" s="44" t="str">
        <f>IF(ISNA(VLOOKUP(F16,'DD LIST DATA'!B$23:E$38,4,FALSE)),"",VLOOKUP(F16,'DD LIST DATA'!B$23:E$38,4,FALSE))</f>
        <v/>
      </c>
      <c r="H16" s="45"/>
      <c r="I16" s="42"/>
      <c r="J16" s="55">
        <f t="shared" si="1"/>
        <v>0</v>
      </c>
      <c r="K16" s="47"/>
      <c r="L16" s="55">
        <f t="shared" si="2"/>
        <v>0</v>
      </c>
      <c r="M16" s="262"/>
      <c r="N16" s="262"/>
      <c r="O16" s="263"/>
      <c r="P16" s="264"/>
      <c r="Q16" s="59"/>
    </row>
    <row r="17" spans="1:17" s="51" customFormat="1" ht="24.95" customHeight="1" x14ac:dyDescent="0.2">
      <c r="A17" s="52">
        <v>8</v>
      </c>
      <c r="B17" s="53"/>
      <c r="C17" s="52"/>
      <c r="D17" s="52"/>
      <c r="E17" s="52"/>
      <c r="F17" s="173"/>
      <c r="G17" s="44" t="str">
        <f>IF(ISNA(VLOOKUP(F17,'DD LIST DATA'!B$23:E$38,4,FALSE)),"",VLOOKUP(F17,'DD LIST DATA'!B$23:E$38,4,FALSE))</f>
        <v/>
      </c>
      <c r="H17" s="45"/>
      <c r="I17" s="42"/>
      <c r="J17" s="55">
        <f t="shared" si="1"/>
        <v>0</v>
      </c>
      <c r="K17" s="47"/>
      <c r="L17" s="55">
        <f t="shared" si="2"/>
        <v>0</v>
      </c>
      <c r="M17" s="262"/>
      <c r="N17" s="262"/>
      <c r="O17" s="263"/>
      <c r="P17" s="264"/>
      <c r="Q17" s="59"/>
    </row>
    <row r="18" spans="1:17" s="51" customFormat="1" ht="24.95" customHeight="1" x14ac:dyDescent="0.2">
      <c r="A18" s="52">
        <v>9</v>
      </c>
      <c r="B18" s="53"/>
      <c r="C18" s="52"/>
      <c r="D18" s="52"/>
      <c r="E18" s="52"/>
      <c r="F18" s="173"/>
      <c r="G18" s="44" t="str">
        <f>IF(ISNA(VLOOKUP(F18,'DD LIST DATA'!B$23:E$38,4,FALSE)),"",VLOOKUP(F18,'DD LIST DATA'!B$23:E$38,4,FALSE))</f>
        <v/>
      </c>
      <c r="H18" s="45"/>
      <c r="I18" s="42"/>
      <c r="J18" s="55">
        <f t="shared" si="1"/>
        <v>0</v>
      </c>
      <c r="K18" s="47"/>
      <c r="L18" s="55">
        <f t="shared" si="2"/>
        <v>0</v>
      </c>
      <c r="M18" s="262"/>
      <c r="N18" s="262"/>
      <c r="O18" s="263"/>
      <c r="P18" s="264"/>
      <c r="Q18" s="59"/>
    </row>
    <row r="19" spans="1:17" s="51" customFormat="1" ht="24.95" customHeight="1" x14ac:dyDescent="0.2">
      <c r="A19" s="52">
        <v>10</v>
      </c>
      <c r="B19" s="53"/>
      <c r="C19" s="52"/>
      <c r="D19" s="52"/>
      <c r="E19" s="52"/>
      <c r="F19" s="173"/>
      <c r="G19" s="44" t="str">
        <f>IF(ISNA(VLOOKUP(F19,'DD LIST DATA'!B$23:E$38,4,FALSE)),"",VLOOKUP(F19,'DD LIST DATA'!B$23:E$38,4,FALSE))</f>
        <v/>
      </c>
      <c r="H19" s="45"/>
      <c r="I19" s="42"/>
      <c r="J19" s="55">
        <f t="shared" si="1"/>
        <v>0</v>
      </c>
      <c r="K19" s="47"/>
      <c r="L19" s="55">
        <f t="shared" si="2"/>
        <v>0</v>
      </c>
      <c r="M19" s="262"/>
      <c r="N19" s="262"/>
      <c r="O19" s="263"/>
      <c r="P19" s="264"/>
      <c r="Q19" s="59"/>
    </row>
    <row r="20" spans="1:17" s="51" customFormat="1" ht="24.95" customHeight="1" x14ac:dyDescent="0.2">
      <c r="A20" s="52">
        <v>11</v>
      </c>
      <c r="B20" s="53"/>
      <c r="C20" s="52"/>
      <c r="D20" s="52"/>
      <c r="E20" s="52"/>
      <c r="F20" s="173"/>
      <c r="G20" s="44" t="str">
        <f>IF(ISNA(VLOOKUP(F20,'DD LIST DATA'!B$23:E$38,4,FALSE)),"",VLOOKUP(F20,'DD LIST DATA'!B$23:E$38,4,FALSE))</f>
        <v/>
      </c>
      <c r="H20" s="54"/>
      <c r="I20" s="52"/>
      <c r="J20" s="55">
        <f t="shared" si="1"/>
        <v>0</v>
      </c>
      <c r="K20" s="56"/>
      <c r="L20" s="55">
        <f t="shared" si="2"/>
        <v>0</v>
      </c>
      <c r="M20" s="265"/>
      <c r="N20" s="265"/>
      <c r="O20" s="266"/>
      <c r="P20" s="267"/>
      <c r="Q20" s="59"/>
    </row>
    <row r="21" spans="1:17" s="51" customFormat="1" ht="24.95" customHeight="1" x14ac:dyDescent="0.2">
      <c r="A21" s="52">
        <v>12</v>
      </c>
      <c r="B21" s="53"/>
      <c r="C21" s="52"/>
      <c r="D21" s="52"/>
      <c r="E21" s="52"/>
      <c r="F21" s="173"/>
      <c r="G21" s="44" t="str">
        <f>IF(ISNA(VLOOKUP(F21,'DD LIST DATA'!B$23:E$38,4,FALSE)),"",VLOOKUP(F21,'DD LIST DATA'!B$23:E$38,4,FALSE))</f>
        <v/>
      </c>
      <c r="H21" s="54"/>
      <c r="I21" s="52"/>
      <c r="J21" s="55">
        <f t="shared" si="1"/>
        <v>0</v>
      </c>
      <c r="K21" s="56"/>
      <c r="L21" s="55">
        <f t="shared" si="2"/>
        <v>0</v>
      </c>
      <c r="M21" s="265"/>
      <c r="N21" s="265"/>
      <c r="O21" s="266"/>
      <c r="P21" s="267"/>
      <c r="Q21" s="59"/>
    </row>
    <row r="22" spans="1:17" s="51" customFormat="1" ht="24.95" customHeight="1" x14ac:dyDescent="0.2">
      <c r="A22" s="52">
        <v>13</v>
      </c>
      <c r="B22" s="53"/>
      <c r="C22" s="52"/>
      <c r="D22" s="52"/>
      <c r="E22" s="52"/>
      <c r="F22" s="173"/>
      <c r="G22" s="44" t="str">
        <f>IF(ISNA(VLOOKUP(F22,'DD LIST DATA'!B$23:E$38,4,FALSE)),"",VLOOKUP(F22,'DD LIST DATA'!B$23:E$38,4,FALSE))</f>
        <v/>
      </c>
      <c r="H22" s="54"/>
      <c r="I22" s="52"/>
      <c r="J22" s="55">
        <f t="shared" si="1"/>
        <v>0</v>
      </c>
      <c r="K22" s="56"/>
      <c r="L22" s="55">
        <f t="shared" si="2"/>
        <v>0</v>
      </c>
      <c r="M22" s="265"/>
      <c r="N22" s="265"/>
      <c r="O22" s="266"/>
      <c r="P22" s="267"/>
      <c r="Q22" s="59"/>
    </row>
    <row r="23" spans="1:17" s="51" customFormat="1" ht="24.95" customHeight="1" x14ac:dyDescent="0.2">
      <c r="A23" s="52">
        <v>14</v>
      </c>
      <c r="B23" s="53"/>
      <c r="C23" s="52"/>
      <c r="D23" s="52"/>
      <c r="E23" s="52"/>
      <c r="F23" s="173"/>
      <c r="G23" s="44" t="str">
        <f>IF(ISNA(VLOOKUP(F23,'DD LIST DATA'!B$23:E$38,4,FALSE)),"",VLOOKUP(F23,'DD LIST DATA'!B$23:E$38,4,FALSE))</f>
        <v/>
      </c>
      <c r="H23" s="54"/>
      <c r="I23" s="52"/>
      <c r="J23" s="55">
        <f t="shared" si="1"/>
        <v>0</v>
      </c>
      <c r="K23" s="56"/>
      <c r="L23" s="55">
        <f t="shared" si="2"/>
        <v>0</v>
      </c>
      <c r="M23" s="265"/>
      <c r="N23" s="265"/>
      <c r="O23" s="266"/>
      <c r="P23" s="267"/>
      <c r="Q23" s="59"/>
    </row>
    <row r="24" spans="1:17" s="51" customFormat="1" ht="24.95" customHeight="1" x14ac:dyDescent="0.2">
      <c r="A24" s="52">
        <v>15</v>
      </c>
      <c r="B24" s="53"/>
      <c r="C24" s="52"/>
      <c r="D24" s="52"/>
      <c r="E24" s="52"/>
      <c r="F24" s="173"/>
      <c r="G24" s="44" t="str">
        <f>IF(ISNA(VLOOKUP(F24,'DD LIST DATA'!B$23:E$38,4,FALSE)),"",VLOOKUP(F24,'DD LIST DATA'!B$23:E$38,4,FALSE))</f>
        <v/>
      </c>
      <c r="H24" s="54"/>
      <c r="I24" s="52"/>
      <c r="J24" s="55">
        <f t="shared" si="1"/>
        <v>0</v>
      </c>
      <c r="K24" s="56"/>
      <c r="L24" s="55">
        <f t="shared" si="2"/>
        <v>0</v>
      </c>
      <c r="M24" s="265"/>
      <c r="N24" s="265"/>
      <c r="O24" s="266"/>
      <c r="P24" s="267"/>
      <c r="Q24" s="59"/>
    </row>
    <row r="25" spans="1:17" s="51" customFormat="1" ht="24.95" customHeight="1" x14ac:dyDescent="0.2">
      <c r="A25" s="52">
        <v>16</v>
      </c>
      <c r="B25" s="53"/>
      <c r="C25" s="52"/>
      <c r="D25" s="52"/>
      <c r="E25" s="52"/>
      <c r="F25" s="173"/>
      <c r="G25" s="44" t="str">
        <f>IF(ISNA(VLOOKUP(F25,'DD LIST DATA'!B$23:E$38,4,FALSE)),"",VLOOKUP(F25,'DD LIST DATA'!B$23:E$38,4,FALSE))</f>
        <v/>
      </c>
      <c r="H25" s="54"/>
      <c r="I25" s="52"/>
      <c r="J25" s="55">
        <f t="shared" si="1"/>
        <v>0</v>
      </c>
      <c r="K25" s="56"/>
      <c r="L25" s="55">
        <f t="shared" si="2"/>
        <v>0</v>
      </c>
      <c r="M25" s="265"/>
      <c r="N25" s="265"/>
      <c r="O25" s="266"/>
      <c r="P25" s="267"/>
      <c r="Q25" s="59"/>
    </row>
    <row r="26" spans="1:17" s="51" customFormat="1" ht="24.95" customHeight="1" x14ac:dyDescent="0.2">
      <c r="A26" s="52">
        <v>17</v>
      </c>
      <c r="B26" s="53"/>
      <c r="C26" s="52"/>
      <c r="D26" s="52"/>
      <c r="E26" s="52"/>
      <c r="F26" s="173"/>
      <c r="G26" s="44" t="str">
        <f>IF(ISNA(VLOOKUP(F26,'DD LIST DATA'!B$23:E$38,4,FALSE)),"",VLOOKUP(F26,'DD LIST DATA'!B$23:E$38,4,FALSE))</f>
        <v/>
      </c>
      <c r="H26" s="54"/>
      <c r="I26" s="52"/>
      <c r="J26" s="55">
        <f t="shared" si="1"/>
        <v>0</v>
      </c>
      <c r="K26" s="56"/>
      <c r="L26" s="55">
        <f t="shared" si="2"/>
        <v>0</v>
      </c>
      <c r="M26" s="265"/>
      <c r="N26" s="265"/>
      <c r="O26" s="266"/>
      <c r="P26" s="267"/>
      <c r="Q26" s="59"/>
    </row>
    <row r="27" spans="1:17" s="51" customFormat="1" ht="24.95" customHeight="1" x14ac:dyDescent="0.2">
      <c r="A27" s="52">
        <v>18</v>
      </c>
      <c r="B27" s="53"/>
      <c r="C27" s="52"/>
      <c r="D27" s="52"/>
      <c r="E27" s="52"/>
      <c r="F27" s="173"/>
      <c r="G27" s="44" t="str">
        <f>IF(ISNA(VLOOKUP(F27,'DD LIST DATA'!B$23:E$38,4,FALSE)),"",VLOOKUP(F27,'DD LIST DATA'!B$23:E$38,4,FALSE))</f>
        <v/>
      </c>
      <c r="H27" s="54"/>
      <c r="I27" s="52"/>
      <c r="J27" s="55">
        <f t="shared" si="1"/>
        <v>0</v>
      </c>
      <c r="K27" s="56"/>
      <c r="L27" s="55">
        <f t="shared" si="2"/>
        <v>0</v>
      </c>
      <c r="M27" s="265"/>
      <c r="N27" s="265"/>
      <c r="O27" s="266"/>
      <c r="P27" s="267"/>
      <c r="Q27" s="59"/>
    </row>
    <row r="28" spans="1:17" s="51" customFormat="1" ht="24.95" customHeight="1" x14ac:dyDescent="0.2">
      <c r="A28" s="52">
        <v>19</v>
      </c>
      <c r="B28" s="53"/>
      <c r="C28" s="52"/>
      <c r="D28" s="52"/>
      <c r="E28" s="52"/>
      <c r="F28" s="173"/>
      <c r="G28" s="44" t="str">
        <f>IF(ISNA(VLOOKUP(F28,'DD LIST DATA'!B$23:E$38,4,FALSE)),"",VLOOKUP(F28,'DD LIST DATA'!B$23:E$38,4,FALSE))</f>
        <v/>
      </c>
      <c r="H28" s="54"/>
      <c r="I28" s="52"/>
      <c r="J28" s="55">
        <f t="shared" si="1"/>
        <v>0</v>
      </c>
      <c r="K28" s="56"/>
      <c r="L28" s="55">
        <f t="shared" si="2"/>
        <v>0</v>
      </c>
      <c r="M28" s="265"/>
      <c r="N28" s="265"/>
      <c r="O28" s="266"/>
      <c r="P28" s="267"/>
      <c r="Q28" s="59"/>
    </row>
    <row r="29" spans="1:17" s="51" customFormat="1" ht="24.95" customHeight="1" x14ac:dyDescent="0.2">
      <c r="A29" s="52">
        <v>20</v>
      </c>
      <c r="B29" s="53"/>
      <c r="C29" s="52"/>
      <c r="D29" s="52"/>
      <c r="E29" s="52"/>
      <c r="F29" s="173"/>
      <c r="G29" s="44" t="str">
        <f>IF(ISNA(VLOOKUP(F29,'DD LIST DATA'!B$23:E$38,4,FALSE)),"",VLOOKUP(F29,'DD LIST DATA'!B$23:E$38,4,FALSE))</f>
        <v/>
      </c>
      <c r="H29" s="54"/>
      <c r="I29" s="52"/>
      <c r="J29" s="55">
        <f t="shared" si="1"/>
        <v>0</v>
      </c>
      <c r="K29" s="56"/>
      <c r="L29" s="55">
        <f t="shared" si="2"/>
        <v>0</v>
      </c>
      <c r="M29" s="265"/>
      <c r="N29" s="265"/>
      <c r="O29" s="266"/>
      <c r="P29" s="267"/>
      <c r="Q29" s="59"/>
    </row>
    <row r="30" spans="1:17" s="51" customFormat="1" ht="24.95" customHeight="1" x14ac:dyDescent="0.2">
      <c r="A30" s="52">
        <v>21</v>
      </c>
      <c r="B30" s="53"/>
      <c r="C30" s="52"/>
      <c r="D30" s="52"/>
      <c r="E30" s="52"/>
      <c r="F30" s="173"/>
      <c r="G30" s="44" t="str">
        <f>IF(ISNA(VLOOKUP(F30,'DD LIST DATA'!B$23:E$38,4,FALSE)),"",VLOOKUP(F30,'DD LIST DATA'!B$23:E$38,4,FALSE))</f>
        <v/>
      </c>
      <c r="H30" s="54"/>
      <c r="I30" s="52"/>
      <c r="J30" s="55">
        <f t="shared" si="1"/>
        <v>0</v>
      </c>
      <c r="K30" s="56"/>
      <c r="L30" s="55">
        <f t="shared" si="2"/>
        <v>0</v>
      </c>
      <c r="M30" s="265"/>
      <c r="N30" s="265"/>
      <c r="O30" s="266"/>
      <c r="P30" s="267"/>
      <c r="Q30" s="59"/>
    </row>
    <row r="31" spans="1:17" s="51" customFormat="1" ht="24.95" customHeight="1" x14ac:dyDescent="0.2">
      <c r="A31" s="52">
        <v>22</v>
      </c>
      <c r="B31" s="53"/>
      <c r="C31" s="52"/>
      <c r="D31" s="52"/>
      <c r="E31" s="52"/>
      <c r="F31" s="173"/>
      <c r="G31" s="44" t="str">
        <f>IF(ISNA(VLOOKUP(F31,'DD LIST DATA'!B$23:E$38,4,FALSE)),"",VLOOKUP(F31,'DD LIST DATA'!B$23:E$38,4,FALSE))</f>
        <v/>
      </c>
      <c r="H31" s="54"/>
      <c r="I31" s="52"/>
      <c r="J31" s="55">
        <f t="shared" si="1"/>
        <v>0</v>
      </c>
      <c r="K31" s="56"/>
      <c r="L31" s="55">
        <f t="shared" si="2"/>
        <v>0</v>
      </c>
      <c r="M31" s="265"/>
      <c r="N31" s="265"/>
      <c r="O31" s="266"/>
      <c r="P31" s="267"/>
      <c r="Q31" s="59"/>
    </row>
    <row r="32" spans="1:17" s="51" customFormat="1" ht="24.95" customHeight="1" x14ac:dyDescent="0.2">
      <c r="A32" s="52">
        <v>23</v>
      </c>
      <c r="B32" s="53"/>
      <c r="C32" s="52"/>
      <c r="D32" s="52"/>
      <c r="E32" s="52"/>
      <c r="F32" s="173"/>
      <c r="G32" s="44" t="str">
        <f>IF(ISNA(VLOOKUP(F32,'DD LIST DATA'!B$23:E$38,4,FALSE)),"",VLOOKUP(F32,'DD LIST DATA'!B$23:E$38,4,FALSE))</f>
        <v/>
      </c>
      <c r="H32" s="54"/>
      <c r="I32" s="52"/>
      <c r="J32" s="55">
        <f t="shared" si="1"/>
        <v>0</v>
      </c>
      <c r="K32" s="56"/>
      <c r="L32" s="55">
        <f t="shared" si="2"/>
        <v>0</v>
      </c>
      <c r="M32" s="265"/>
      <c r="N32" s="265"/>
      <c r="O32" s="266"/>
      <c r="P32" s="267"/>
      <c r="Q32" s="59"/>
    </row>
    <row r="33" spans="1:17" s="51" customFormat="1" ht="24.95" customHeight="1" x14ac:dyDescent="0.2">
      <c r="A33" s="52">
        <v>24</v>
      </c>
      <c r="B33" s="53"/>
      <c r="C33" s="52"/>
      <c r="D33" s="52"/>
      <c r="E33" s="52"/>
      <c r="F33" s="173"/>
      <c r="G33" s="44" t="str">
        <f>IF(ISNA(VLOOKUP(F33,'DD LIST DATA'!B$23:E$38,4,FALSE)),"",VLOOKUP(F33,'DD LIST DATA'!B$23:E$38,4,FALSE))</f>
        <v/>
      </c>
      <c r="H33" s="54"/>
      <c r="I33" s="52"/>
      <c r="J33" s="55">
        <f t="shared" si="1"/>
        <v>0</v>
      </c>
      <c r="K33" s="56"/>
      <c r="L33" s="55">
        <f t="shared" si="2"/>
        <v>0</v>
      </c>
      <c r="M33" s="265"/>
      <c r="N33" s="265"/>
      <c r="O33" s="266"/>
      <c r="P33" s="267"/>
      <c r="Q33" s="59"/>
    </row>
    <row r="34" spans="1:17" s="51" customFormat="1" ht="24.95" customHeight="1" x14ac:dyDescent="0.2">
      <c r="A34" s="52">
        <v>25</v>
      </c>
      <c r="B34" s="53"/>
      <c r="C34" s="52"/>
      <c r="D34" s="52"/>
      <c r="E34" s="52"/>
      <c r="F34" s="173"/>
      <c r="G34" s="44" t="str">
        <f>IF(ISNA(VLOOKUP(F34,'DD LIST DATA'!B$23:E$38,4,FALSE)),"",VLOOKUP(F34,'DD LIST DATA'!B$23:E$38,4,FALSE))</f>
        <v/>
      </c>
      <c r="H34" s="54"/>
      <c r="I34" s="52"/>
      <c r="J34" s="55">
        <f t="shared" si="1"/>
        <v>0</v>
      </c>
      <c r="K34" s="56"/>
      <c r="L34" s="55">
        <f t="shared" si="2"/>
        <v>0</v>
      </c>
      <c r="M34" s="265"/>
      <c r="N34" s="265"/>
      <c r="O34" s="266"/>
      <c r="P34" s="268"/>
      <c r="Q34" s="59"/>
    </row>
    <row r="35" spans="1:17" s="51" customFormat="1" ht="24.95" customHeight="1" x14ac:dyDescent="0.2">
      <c r="A35" s="52">
        <v>26</v>
      </c>
      <c r="B35" s="53"/>
      <c r="C35" s="52"/>
      <c r="D35" s="52"/>
      <c r="E35" s="52"/>
      <c r="F35" s="173"/>
      <c r="G35" s="44" t="str">
        <f>IF(ISNA(VLOOKUP(F35,'DD LIST DATA'!B$23:E$38,4,FALSE)),"",VLOOKUP(F35,'DD LIST DATA'!B$23:E$38,4,FALSE))</f>
        <v/>
      </c>
      <c r="H35" s="54"/>
      <c r="I35" s="52"/>
      <c r="J35" s="55">
        <f t="shared" si="1"/>
        <v>0</v>
      </c>
      <c r="K35" s="56"/>
      <c r="L35" s="55">
        <f t="shared" si="2"/>
        <v>0</v>
      </c>
      <c r="M35" s="265"/>
      <c r="N35" s="265"/>
      <c r="O35" s="266"/>
      <c r="P35" s="268"/>
      <c r="Q35" s="59"/>
    </row>
    <row r="36" spans="1:17" s="51" customFormat="1" ht="24.95" customHeight="1" x14ac:dyDescent="0.2">
      <c r="A36" s="52">
        <v>27</v>
      </c>
      <c r="B36" s="53"/>
      <c r="C36" s="52"/>
      <c r="D36" s="52"/>
      <c r="E36" s="52"/>
      <c r="F36" s="173"/>
      <c r="G36" s="44" t="str">
        <f>IF(ISNA(VLOOKUP(F36,'DD LIST DATA'!B$23:E$38,4,FALSE)),"",VLOOKUP(F36,'DD LIST DATA'!B$23:E$38,4,FALSE))</f>
        <v/>
      </c>
      <c r="H36" s="54"/>
      <c r="I36" s="52"/>
      <c r="J36" s="55">
        <f t="shared" si="1"/>
        <v>0</v>
      </c>
      <c r="K36" s="56"/>
      <c r="L36" s="55">
        <f t="shared" si="2"/>
        <v>0</v>
      </c>
      <c r="M36" s="265"/>
      <c r="N36" s="265"/>
      <c r="O36" s="266"/>
      <c r="P36" s="268"/>
      <c r="Q36" s="59"/>
    </row>
    <row r="37" spans="1:17" s="51" customFormat="1" ht="24.95" customHeight="1" x14ac:dyDescent="0.2">
      <c r="A37" s="52">
        <v>28</v>
      </c>
      <c r="B37" s="53"/>
      <c r="C37" s="52"/>
      <c r="D37" s="52"/>
      <c r="E37" s="52"/>
      <c r="F37" s="173"/>
      <c r="G37" s="44" t="str">
        <f>IF(ISNA(VLOOKUP(F37,'DD LIST DATA'!B$23:E$38,4,FALSE)),"",VLOOKUP(F37,'DD LIST DATA'!B$23:E$38,4,FALSE))</f>
        <v/>
      </c>
      <c r="H37" s="54"/>
      <c r="I37" s="52"/>
      <c r="J37" s="55">
        <f t="shared" si="1"/>
        <v>0</v>
      </c>
      <c r="K37" s="56"/>
      <c r="L37" s="55">
        <f t="shared" si="2"/>
        <v>0</v>
      </c>
      <c r="M37" s="265"/>
      <c r="N37" s="265"/>
      <c r="O37" s="266"/>
      <c r="P37" s="268"/>
      <c r="Q37" s="59"/>
    </row>
    <row r="38" spans="1:17" s="51" customFormat="1" ht="24.95" customHeight="1" x14ac:dyDescent="0.2">
      <c r="A38" s="52">
        <v>29</v>
      </c>
      <c r="B38" s="53"/>
      <c r="C38" s="52"/>
      <c r="D38" s="52"/>
      <c r="E38" s="52"/>
      <c r="F38" s="173"/>
      <c r="G38" s="44" t="str">
        <f>IF(ISNA(VLOOKUP(F38,'DD LIST DATA'!B$23:E$38,4,FALSE)),"",VLOOKUP(F38,'DD LIST DATA'!B$23:E$38,4,FALSE))</f>
        <v/>
      </c>
      <c r="H38" s="54"/>
      <c r="I38" s="52"/>
      <c r="J38" s="55">
        <f t="shared" si="1"/>
        <v>0</v>
      </c>
      <c r="K38" s="56"/>
      <c r="L38" s="55">
        <f t="shared" si="2"/>
        <v>0</v>
      </c>
      <c r="M38" s="265"/>
      <c r="N38" s="265"/>
      <c r="O38" s="266"/>
      <c r="P38" s="268"/>
      <c r="Q38" s="59"/>
    </row>
    <row r="39" spans="1:17" s="51" customFormat="1" ht="24.95" customHeight="1" x14ac:dyDescent="0.2">
      <c r="A39" s="52">
        <v>30</v>
      </c>
      <c r="B39" s="53"/>
      <c r="C39" s="52"/>
      <c r="D39" s="52"/>
      <c r="E39" s="52"/>
      <c r="F39" s="173"/>
      <c r="G39" s="44" t="str">
        <f>IF(ISNA(VLOOKUP(F39,'DD LIST DATA'!B$23:E$38,4,FALSE)),"",VLOOKUP(F39,'DD LIST DATA'!B$23:E$38,4,FALSE))</f>
        <v/>
      </c>
      <c r="H39" s="54"/>
      <c r="I39" s="52"/>
      <c r="J39" s="55">
        <f t="shared" si="1"/>
        <v>0</v>
      </c>
      <c r="K39" s="56"/>
      <c r="L39" s="55">
        <f t="shared" si="2"/>
        <v>0</v>
      </c>
      <c r="M39" s="265"/>
      <c r="N39" s="265"/>
      <c r="O39" s="266"/>
      <c r="P39" s="268"/>
      <c r="Q39" s="59"/>
    </row>
    <row r="40" spans="1:17" s="51" customFormat="1" ht="24.95" customHeight="1" x14ac:dyDescent="0.2">
      <c r="A40" s="52">
        <v>31</v>
      </c>
      <c r="B40" s="53"/>
      <c r="C40" s="52"/>
      <c r="D40" s="52"/>
      <c r="E40" s="52"/>
      <c r="F40" s="173"/>
      <c r="G40" s="44" t="str">
        <f>IF(ISNA(VLOOKUP(F40,'DD LIST DATA'!B$23:E$38,4,FALSE)),"",VLOOKUP(F40,'DD LIST DATA'!B$23:E$38,4,FALSE))</f>
        <v/>
      </c>
      <c r="H40" s="54"/>
      <c r="I40" s="52"/>
      <c r="J40" s="55">
        <f t="shared" si="1"/>
        <v>0</v>
      </c>
      <c r="K40" s="56"/>
      <c r="L40" s="55">
        <f t="shared" si="2"/>
        <v>0</v>
      </c>
      <c r="M40" s="265"/>
      <c r="N40" s="265"/>
      <c r="O40" s="266"/>
      <c r="P40" s="268"/>
      <c r="Q40" s="59"/>
    </row>
    <row r="41" spans="1:17" s="51" customFormat="1" ht="24.95" customHeight="1" x14ac:dyDescent="0.2">
      <c r="A41" s="52">
        <v>32</v>
      </c>
      <c r="B41" s="53"/>
      <c r="C41" s="52"/>
      <c r="D41" s="52"/>
      <c r="E41" s="52"/>
      <c r="F41" s="173"/>
      <c r="G41" s="44" t="str">
        <f>IF(ISNA(VLOOKUP(F41,'DD LIST DATA'!B$23:E$38,4,FALSE)),"",VLOOKUP(F41,'DD LIST DATA'!B$23:E$38,4,FALSE))</f>
        <v/>
      </c>
      <c r="H41" s="54"/>
      <c r="I41" s="52"/>
      <c r="J41" s="55">
        <f t="shared" si="1"/>
        <v>0</v>
      </c>
      <c r="K41" s="56"/>
      <c r="L41" s="55">
        <f t="shared" si="2"/>
        <v>0</v>
      </c>
      <c r="M41" s="265"/>
      <c r="N41" s="265"/>
      <c r="O41" s="266"/>
      <c r="P41" s="268"/>
      <c r="Q41" s="59"/>
    </row>
    <row r="42" spans="1:17" s="51" customFormat="1" ht="24.95" customHeight="1" x14ac:dyDescent="0.2">
      <c r="A42" s="52">
        <v>33</v>
      </c>
      <c r="B42" s="53"/>
      <c r="C42" s="52"/>
      <c r="D42" s="52"/>
      <c r="E42" s="52"/>
      <c r="F42" s="173"/>
      <c r="G42" s="44" t="str">
        <f>IF(ISNA(VLOOKUP(F42,'DD LIST DATA'!B$23:E$38,4,FALSE)),"",VLOOKUP(F42,'DD LIST DATA'!B$23:E$38,4,FALSE))</f>
        <v/>
      </c>
      <c r="H42" s="54"/>
      <c r="I42" s="52"/>
      <c r="J42" s="55">
        <f t="shared" si="1"/>
        <v>0</v>
      </c>
      <c r="K42" s="56"/>
      <c r="L42" s="55">
        <f t="shared" si="2"/>
        <v>0</v>
      </c>
      <c r="M42" s="265"/>
      <c r="N42" s="265"/>
      <c r="O42" s="266"/>
      <c r="P42" s="268"/>
      <c r="Q42" s="59"/>
    </row>
    <row r="43" spans="1:17" s="51" customFormat="1" ht="24.95" customHeight="1" x14ac:dyDescent="0.2">
      <c r="A43" s="52">
        <v>34</v>
      </c>
      <c r="B43" s="53"/>
      <c r="C43" s="52"/>
      <c r="D43" s="52"/>
      <c r="E43" s="52"/>
      <c r="F43" s="173"/>
      <c r="G43" s="44" t="str">
        <f>IF(ISNA(VLOOKUP(F43,'DD LIST DATA'!B$23:E$38,4,FALSE)),"",VLOOKUP(F43,'DD LIST DATA'!B$23:E$38,4,FALSE))</f>
        <v/>
      </c>
      <c r="H43" s="54"/>
      <c r="I43" s="52"/>
      <c r="J43" s="55">
        <f t="shared" si="1"/>
        <v>0</v>
      </c>
      <c r="K43" s="56"/>
      <c r="L43" s="55">
        <f t="shared" si="2"/>
        <v>0</v>
      </c>
      <c r="M43" s="265"/>
      <c r="N43" s="265"/>
      <c r="O43" s="266"/>
      <c r="P43" s="268"/>
      <c r="Q43" s="59"/>
    </row>
    <row r="44" spans="1:17" s="51" customFormat="1" ht="24.95" customHeight="1" x14ac:dyDescent="0.2">
      <c r="A44" s="52">
        <v>35</v>
      </c>
      <c r="B44" s="53"/>
      <c r="C44" s="52"/>
      <c r="D44" s="52"/>
      <c r="E44" s="52"/>
      <c r="F44" s="173"/>
      <c r="G44" s="44" t="str">
        <f>IF(ISNA(VLOOKUP(F44,'DD LIST DATA'!B$23:E$38,4,FALSE)),"",VLOOKUP(F44,'DD LIST DATA'!B$23:E$38,4,FALSE))</f>
        <v/>
      </c>
      <c r="H44" s="54"/>
      <c r="I44" s="52"/>
      <c r="J44" s="55">
        <f t="shared" si="1"/>
        <v>0</v>
      </c>
      <c r="K44" s="56"/>
      <c r="L44" s="55">
        <f t="shared" si="2"/>
        <v>0</v>
      </c>
      <c r="M44" s="265"/>
      <c r="N44" s="265"/>
      <c r="O44" s="266"/>
      <c r="P44" s="268"/>
      <c r="Q44" s="59"/>
    </row>
    <row r="45" spans="1:17" s="51" customFormat="1" ht="24.95" customHeight="1" x14ac:dyDescent="0.2">
      <c r="A45" s="52">
        <v>36</v>
      </c>
      <c r="B45" s="53"/>
      <c r="C45" s="52"/>
      <c r="D45" s="52"/>
      <c r="E45" s="52"/>
      <c r="F45" s="173"/>
      <c r="G45" s="44" t="str">
        <f>IF(ISNA(VLOOKUP(F45,'DD LIST DATA'!B$23:E$38,4,FALSE)),"",VLOOKUP(F45,'DD LIST DATA'!B$23:E$38,4,FALSE))</f>
        <v/>
      </c>
      <c r="H45" s="54"/>
      <c r="I45" s="52"/>
      <c r="J45" s="55">
        <f t="shared" si="1"/>
        <v>0</v>
      </c>
      <c r="K45" s="56"/>
      <c r="L45" s="55">
        <f t="shared" si="2"/>
        <v>0</v>
      </c>
      <c r="M45" s="265"/>
      <c r="N45" s="265"/>
      <c r="O45" s="266"/>
      <c r="P45" s="268"/>
      <c r="Q45" s="59"/>
    </row>
    <row r="46" spans="1:17" s="51" customFormat="1" ht="24.95" customHeight="1" x14ac:dyDescent="0.2">
      <c r="A46" s="52">
        <v>37</v>
      </c>
      <c r="B46" s="53"/>
      <c r="C46" s="52"/>
      <c r="D46" s="52"/>
      <c r="E46" s="52"/>
      <c r="F46" s="173"/>
      <c r="G46" s="44" t="str">
        <f>IF(ISNA(VLOOKUP(F46,'DD LIST DATA'!B$23:E$38,4,FALSE)),"",VLOOKUP(F46,'DD LIST DATA'!B$23:E$38,4,FALSE))</f>
        <v/>
      </c>
      <c r="H46" s="54"/>
      <c r="I46" s="52"/>
      <c r="J46" s="55">
        <f t="shared" si="1"/>
        <v>0</v>
      </c>
      <c r="K46" s="56"/>
      <c r="L46" s="55">
        <f t="shared" si="2"/>
        <v>0</v>
      </c>
      <c r="M46" s="265"/>
      <c r="N46" s="265"/>
      <c r="O46" s="266"/>
      <c r="P46" s="268"/>
      <c r="Q46" s="59"/>
    </row>
    <row r="47" spans="1:17" s="51" customFormat="1" ht="24.95" customHeight="1" x14ac:dyDescent="0.2">
      <c r="A47" s="52">
        <v>38</v>
      </c>
      <c r="B47" s="53"/>
      <c r="C47" s="52"/>
      <c r="D47" s="52"/>
      <c r="E47" s="52"/>
      <c r="F47" s="173"/>
      <c r="G47" s="44" t="str">
        <f>IF(ISNA(VLOOKUP(F47,'DD LIST DATA'!B$23:E$38,4,FALSE)),"",VLOOKUP(F47,'DD LIST DATA'!B$23:E$38,4,FALSE))</f>
        <v/>
      </c>
      <c r="H47" s="54"/>
      <c r="I47" s="52"/>
      <c r="J47" s="55">
        <f t="shared" si="1"/>
        <v>0</v>
      </c>
      <c r="K47" s="56"/>
      <c r="L47" s="55">
        <f t="shared" si="2"/>
        <v>0</v>
      </c>
      <c r="M47" s="265"/>
      <c r="N47" s="265"/>
      <c r="O47" s="266"/>
      <c r="P47" s="267"/>
      <c r="Q47" s="59"/>
    </row>
    <row r="48" spans="1:17" s="51" customFormat="1" ht="24.95" customHeight="1" x14ac:dyDescent="0.2">
      <c r="A48" s="52">
        <v>39</v>
      </c>
      <c r="B48" s="53"/>
      <c r="C48" s="52"/>
      <c r="D48" s="52"/>
      <c r="E48" s="52"/>
      <c r="F48" s="173"/>
      <c r="G48" s="44" t="str">
        <f>IF(ISNA(VLOOKUP(F48,'DD LIST DATA'!B$23:E$38,4,FALSE)),"",VLOOKUP(F48,'DD LIST DATA'!B$23:E$38,4,FALSE))</f>
        <v/>
      </c>
      <c r="H48" s="54"/>
      <c r="I48" s="52"/>
      <c r="J48" s="55">
        <f t="shared" si="1"/>
        <v>0</v>
      </c>
      <c r="K48" s="56"/>
      <c r="L48" s="55">
        <f t="shared" si="2"/>
        <v>0</v>
      </c>
      <c r="M48" s="265"/>
      <c r="N48" s="265"/>
      <c r="O48" s="266"/>
      <c r="P48" s="267"/>
      <c r="Q48" s="59"/>
    </row>
    <row r="49" spans="1:18" s="51" customFormat="1" ht="24.95" customHeight="1" x14ac:dyDescent="0.2">
      <c r="A49" s="52">
        <v>40</v>
      </c>
      <c r="B49" s="53"/>
      <c r="C49" s="52"/>
      <c r="D49" s="52"/>
      <c r="E49" s="52"/>
      <c r="F49" s="173"/>
      <c r="G49" s="44" t="str">
        <f>IF(ISNA(VLOOKUP(F49,'DD LIST DATA'!B$23:E$38,4,FALSE)),"",VLOOKUP(F49,'DD LIST DATA'!B$23:E$38,4,FALSE))</f>
        <v/>
      </c>
      <c r="H49" s="54"/>
      <c r="I49" s="52"/>
      <c r="J49" s="55">
        <f t="shared" si="1"/>
        <v>0</v>
      </c>
      <c r="K49" s="56"/>
      <c r="L49" s="55">
        <f t="shared" si="2"/>
        <v>0</v>
      </c>
      <c r="M49" s="265"/>
      <c r="N49" s="265"/>
      <c r="O49" s="266"/>
      <c r="P49" s="269"/>
      <c r="Q49" s="59"/>
    </row>
    <row r="50" spans="1:18" s="51" customFormat="1" ht="24.95" customHeight="1" x14ac:dyDescent="0.2">
      <c r="A50" s="52">
        <v>41</v>
      </c>
      <c r="B50" s="53"/>
      <c r="C50" s="52"/>
      <c r="D50" s="52"/>
      <c r="E50" s="52"/>
      <c r="F50" s="173"/>
      <c r="G50" s="44" t="str">
        <f>IF(ISNA(VLOOKUP(F50,'DD LIST DATA'!B$23:E$38,4,FALSE)),"",VLOOKUP(F50,'DD LIST DATA'!B$23:E$38,4,FALSE))</f>
        <v/>
      </c>
      <c r="H50" s="54"/>
      <c r="I50" s="52"/>
      <c r="J50" s="55">
        <f t="shared" si="1"/>
        <v>0</v>
      </c>
      <c r="K50" s="56"/>
      <c r="L50" s="55">
        <f t="shared" si="2"/>
        <v>0</v>
      </c>
      <c r="M50" s="265"/>
      <c r="N50" s="265"/>
      <c r="O50" s="266"/>
      <c r="P50" s="269"/>
      <c r="Q50" s="59"/>
    </row>
    <row r="51" spans="1:18" s="51" customFormat="1" ht="24.95" customHeight="1" x14ac:dyDescent="0.2">
      <c r="A51" s="52">
        <v>42</v>
      </c>
      <c r="B51" s="53"/>
      <c r="C51" s="52"/>
      <c r="D51" s="52"/>
      <c r="E51" s="52"/>
      <c r="F51" s="173"/>
      <c r="G51" s="44" t="str">
        <f>IF(ISNA(VLOOKUP(F51,'DD LIST DATA'!B$23:E$38,4,FALSE)),"",VLOOKUP(F51,'DD LIST DATA'!B$23:E$38,4,FALSE))</f>
        <v/>
      </c>
      <c r="H51" s="54"/>
      <c r="I51" s="52"/>
      <c r="J51" s="55">
        <f t="shared" si="1"/>
        <v>0</v>
      </c>
      <c r="K51" s="56"/>
      <c r="L51" s="55">
        <f t="shared" si="2"/>
        <v>0</v>
      </c>
      <c r="M51" s="265"/>
      <c r="N51" s="265"/>
      <c r="O51" s="266"/>
      <c r="P51" s="269"/>
      <c r="Q51" s="59"/>
    </row>
    <row r="52" spans="1:18" s="51" customFormat="1" ht="24.95" customHeight="1" x14ac:dyDescent="0.2">
      <c r="A52" s="52">
        <v>43</v>
      </c>
      <c r="B52" s="53"/>
      <c r="C52" s="52"/>
      <c r="D52" s="52"/>
      <c r="E52" s="52"/>
      <c r="F52" s="173"/>
      <c r="G52" s="44" t="str">
        <f>IF(ISNA(VLOOKUP(F52,'DD LIST DATA'!B$23:E$38,4,FALSE)),"",VLOOKUP(F52,'DD LIST DATA'!B$23:E$38,4,FALSE))</f>
        <v/>
      </c>
      <c r="H52" s="54"/>
      <c r="I52" s="52"/>
      <c r="J52" s="55">
        <f t="shared" si="1"/>
        <v>0</v>
      </c>
      <c r="K52" s="56"/>
      <c r="L52" s="55">
        <f t="shared" si="2"/>
        <v>0</v>
      </c>
      <c r="M52" s="265"/>
      <c r="N52" s="265"/>
      <c r="O52" s="266"/>
      <c r="P52" s="269"/>
      <c r="Q52" s="59"/>
    </row>
    <row r="53" spans="1:18" s="51" customFormat="1" ht="24.95" customHeight="1" x14ac:dyDescent="0.2">
      <c r="A53" s="52">
        <v>44</v>
      </c>
      <c r="B53" s="53"/>
      <c r="C53" s="52"/>
      <c r="D53" s="52"/>
      <c r="E53" s="52"/>
      <c r="F53" s="173"/>
      <c r="G53" s="44" t="str">
        <f>IF(ISNA(VLOOKUP(F53,'DD LIST DATA'!B$23:E$38,4,FALSE)),"",VLOOKUP(F53,'DD LIST DATA'!B$23:E$38,4,FALSE))</f>
        <v/>
      </c>
      <c r="H53" s="54"/>
      <c r="I53" s="52"/>
      <c r="J53" s="55">
        <f t="shared" si="1"/>
        <v>0</v>
      </c>
      <c r="K53" s="56"/>
      <c r="L53" s="55">
        <f t="shared" si="2"/>
        <v>0</v>
      </c>
      <c r="M53" s="265"/>
      <c r="N53" s="265"/>
      <c r="O53" s="266"/>
      <c r="P53" s="269"/>
      <c r="Q53" s="59"/>
    </row>
    <row r="54" spans="1:18" s="51" customFormat="1" ht="24.95" customHeight="1" x14ac:dyDescent="0.2">
      <c r="A54" s="52">
        <v>45</v>
      </c>
      <c r="B54" s="53"/>
      <c r="C54" s="52"/>
      <c r="D54" s="52"/>
      <c r="E54" s="52"/>
      <c r="F54" s="173"/>
      <c r="G54" s="44" t="str">
        <f>IF(ISNA(VLOOKUP(F54,'DD LIST DATA'!B$23:E$38,4,FALSE)),"",VLOOKUP(F54,'DD LIST DATA'!B$23:E$38,4,FALSE))</f>
        <v/>
      </c>
      <c r="H54" s="54"/>
      <c r="I54" s="52"/>
      <c r="J54" s="55">
        <f t="shared" si="1"/>
        <v>0</v>
      </c>
      <c r="K54" s="56"/>
      <c r="L54" s="55">
        <f t="shared" si="2"/>
        <v>0</v>
      </c>
      <c r="M54" s="265"/>
      <c r="N54" s="265"/>
      <c r="O54" s="266"/>
      <c r="P54" s="269"/>
      <c r="Q54" s="59"/>
    </row>
    <row r="55" spans="1:18" s="51" customFormat="1" ht="24.95" customHeight="1" thickBot="1" x14ac:dyDescent="0.25">
      <c r="A55" s="52">
        <v>46</v>
      </c>
      <c r="B55" s="53"/>
      <c r="C55" s="52"/>
      <c r="D55" s="52"/>
      <c r="E55" s="52"/>
      <c r="F55" s="173"/>
      <c r="G55" s="44" t="str">
        <f>IF(ISNA(VLOOKUP(F55,'DD LIST DATA'!B$23:E$38,4,FALSE)),"",VLOOKUP(F55,'DD LIST DATA'!B$23:E$38,4,FALSE))</f>
        <v/>
      </c>
      <c r="H55" s="54"/>
      <c r="I55" s="52"/>
      <c r="J55" s="55">
        <f t="shared" si="1"/>
        <v>0</v>
      </c>
      <c r="K55" s="56"/>
      <c r="L55" s="55">
        <f t="shared" si="2"/>
        <v>0</v>
      </c>
      <c r="M55" s="265"/>
      <c r="N55" s="265"/>
      <c r="O55" s="266"/>
      <c r="P55" s="267"/>
      <c r="Q55" s="62"/>
    </row>
    <row r="56" spans="1:18" s="64" customFormat="1" ht="20.25" customHeight="1" thickBot="1" x14ac:dyDescent="0.25">
      <c r="A56" s="186" t="s">
        <v>156</v>
      </c>
      <c r="B56" s="186"/>
      <c r="C56" s="186"/>
      <c r="D56" s="186"/>
      <c r="E56" s="186"/>
      <c r="F56" s="186"/>
      <c r="G56" s="261">
        <f>SUM(G10:G55)</f>
        <v>0</v>
      </c>
      <c r="H56" s="187">
        <f>SUM(H10:H55)</f>
        <v>0</v>
      </c>
      <c r="I56" s="188"/>
      <c r="J56" s="187">
        <f>SUM(J10:J55)</f>
        <v>0</v>
      </c>
      <c r="K56" s="188"/>
      <c r="L56" s="187">
        <f t="shared" ref="L56:N56" si="3">SUM(L10:L55)</f>
        <v>0</v>
      </c>
      <c r="M56" s="270">
        <f t="shared" si="3"/>
        <v>0</v>
      </c>
      <c r="N56" s="270">
        <f t="shared" si="3"/>
        <v>0</v>
      </c>
      <c r="O56" s="271">
        <f>SUM(O10:O55)</f>
        <v>0</v>
      </c>
      <c r="P56" s="348">
        <f>SUM(P10:P55)</f>
        <v>0</v>
      </c>
      <c r="Q56" s="63"/>
    </row>
    <row r="57" spans="1:18" s="51" customFormat="1" ht="19.5" customHeight="1" thickBot="1" x14ac:dyDescent="0.25">
      <c r="B57" s="65"/>
      <c r="G57" s="66"/>
      <c r="H57" s="66"/>
      <c r="J57" s="66"/>
      <c r="M57" s="66"/>
      <c r="P57" s="67"/>
      <c r="R57" s="68"/>
    </row>
    <row r="58" spans="1:18" s="51" customFormat="1" ht="19.5" customHeight="1" x14ac:dyDescent="0.2">
      <c r="B58" s="402" t="s">
        <v>157</v>
      </c>
      <c r="C58" s="403"/>
      <c r="D58" s="403"/>
      <c r="E58" s="403"/>
      <c r="F58" s="403"/>
      <c r="G58" s="403"/>
      <c r="H58" s="403"/>
      <c r="I58" s="403"/>
      <c r="J58" s="403"/>
      <c r="K58" s="403"/>
      <c r="L58" s="403"/>
      <c r="M58" s="403"/>
      <c r="N58" s="403"/>
      <c r="O58" s="403"/>
      <c r="P58" s="403"/>
      <c r="Q58" s="404"/>
      <c r="R58" s="68"/>
    </row>
    <row r="59" spans="1:18" s="51" customFormat="1" ht="19.5" customHeight="1" x14ac:dyDescent="0.2">
      <c r="B59" s="405"/>
      <c r="C59" s="406"/>
      <c r="D59" s="406"/>
      <c r="E59" s="406"/>
      <c r="F59" s="406"/>
      <c r="G59" s="406"/>
      <c r="H59" s="406"/>
      <c r="I59" s="406"/>
      <c r="J59" s="406"/>
      <c r="K59" s="406"/>
      <c r="L59" s="406"/>
      <c r="M59" s="406"/>
      <c r="N59" s="406"/>
      <c r="O59" s="406"/>
      <c r="P59" s="406"/>
      <c r="Q59" s="407"/>
      <c r="R59" s="68"/>
    </row>
    <row r="60" spans="1:18" s="51" customFormat="1" ht="19.5" customHeight="1" x14ac:dyDescent="0.2">
      <c r="B60" s="405"/>
      <c r="C60" s="406"/>
      <c r="D60" s="406"/>
      <c r="E60" s="406"/>
      <c r="F60" s="406"/>
      <c r="G60" s="406"/>
      <c r="H60" s="406"/>
      <c r="I60" s="406"/>
      <c r="J60" s="406"/>
      <c r="K60" s="406"/>
      <c r="L60" s="406"/>
      <c r="M60" s="406"/>
      <c r="N60" s="406"/>
      <c r="O60" s="406"/>
      <c r="P60" s="406"/>
      <c r="Q60" s="407"/>
      <c r="R60" s="68"/>
    </row>
    <row r="61" spans="1:18" s="51" customFormat="1" ht="19.5" customHeight="1" thickBot="1" x14ac:dyDescent="0.25">
      <c r="B61" s="408"/>
      <c r="C61" s="409"/>
      <c r="D61" s="409"/>
      <c r="E61" s="409"/>
      <c r="F61" s="409"/>
      <c r="G61" s="409"/>
      <c r="H61" s="409"/>
      <c r="I61" s="409"/>
      <c r="J61" s="409"/>
      <c r="K61" s="409"/>
      <c r="L61" s="409"/>
      <c r="M61" s="409"/>
      <c r="N61" s="409"/>
      <c r="O61" s="409"/>
      <c r="P61" s="409"/>
      <c r="Q61" s="410"/>
      <c r="R61" s="68"/>
    </row>
    <row r="62" spans="1:18" s="51" customFormat="1" ht="19.5" customHeight="1" thickBot="1" x14ac:dyDescent="0.25">
      <c r="B62" s="65"/>
      <c r="C62" s="65"/>
      <c r="D62" s="65"/>
      <c r="E62" s="65"/>
      <c r="F62" s="65"/>
      <c r="G62" s="65"/>
      <c r="H62" s="65"/>
      <c r="I62" s="65"/>
      <c r="J62" s="65"/>
      <c r="K62" s="65"/>
      <c r="L62" s="65"/>
      <c r="M62" s="65"/>
      <c r="N62" s="65"/>
      <c r="O62" s="65"/>
      <c r="P62" s="65"/>
      <c r="Q62" s="65"/>
      <c r="R62" s="68"/>
    </row>
    <row r="63" spans="1:18" s="69" customFormat="1" ht="30.75" customHeight="1" thickBot="1" x14ac:dyDescent="0.3">
      <c r="C63" s="379" t="s">
        <v>158</v>
      </c>
      <c r="D63" s="380"/>
      <c r="F63" s="381" t="s">
        <v>159</v>
      </c>
      <c r="G63" s="382"/>
      <c r="H63" s="354">
        <f>P56</f>
        <v>0</v>
      </c>
      <c r="J63" s="381" t="s">
        <v>160</v>
      </c>
      <c r="K63" s="383"/>
      <c r="L63" s="382"/>
      <c r="N63" s="384" t="s">
        <v>78</v>
      </c>
      <c r="O63" s="385"/>
      <c r="P63" s="70"/>
      <c r="R63" s="68"/>
    </row>
    <row r="64" spans="1:18" s="51" customFormat="1" ht="24.75" customHeight="1" x14ac:dyDescent="0.25">
      <c r="C64" s="78" t="s">
        <v>161</v>
      </c>
      <c r="D64" s="79">
        <v>0</v>
      </c>
      <c r="E64" s="72"/>
      <c r="F64" s="72"/>
      <c r="G64" s="72"/>
      <c r="H64" s="72"/>
      <c r="J64" s="73" t="s">
        <v>162</v>
      </c>
      <c r="K64" s="74"/>
      <c r="L64" s="75">
        <f>H56</f>
        <v>0</v>
      </c>
      <c r="N64" s="411" t="s">
        <v>163</v>
      </c>
      <c r="O64" s="412"/>
      <c r="P64" s="76">
        <f>L69</f>
        <v>0</v>
      </c>
      <c r="R64" s="68"/>
    </row>
    <row r="65" spans="1:18" s="51" customFormat="1" ht="27" customHeight="1" thickBot="1" x14ac:dyDescent="0.3">
      <c r="A65" s="77"/>
      <c r="B65" s="77"/>
      <c r="C65" s="78" t="s">
        <v>164</v>
      </c>
      <c r="D65" s="79">
        <v>0</v>
      </c>
      <c r="E65" s="72"/>
      <c r="F65" s="72"/>
      <c r="G65" s="72"/>
      <c r="H65" s="72"/>
      <c r="J65" s="361" t="s">
        <v>105</v>
      </c>
      <c r="K65" s="362"/>
      <c r="L65" s="80">
        <f>J56</f>
        <v>0</v>
      </c>
      <c r="N65" s="413" t="s">
        <v>80</v>
      </c>
      <c r="O65" s="414"/>
      <c r="P65" s="81">
        <f>H66</f>
        <v>0</v>
      </c>
      <c r="R65" s="68"/>
    </row>
    <row r="66" spans="1:18" s="51" customFormat="1" ht="30.75" customHeight="1" thickBot="1" x14ac:dyDescent="0.3">
      <c r="A66" s="77"/>
      <c r="B66" s="77"/>
      <c r="C66" s="78" t="s">
        <v>114</v>
      </c>
      <c r="D66" s="79">
        <v>0</v>
      </c>
      <c r="E66" s="72"/>
      <c r="F66" s="381" t="s">
        <v>80</v>
      </c>
      <c r="G66" s="382"/>
      <c r="H66" s="82">
        <f>O56</f>
        <v>0</v>
      </c>
      <c r="J66" s="361" t="s">
        <v>107</v>
      </c>
      <c r="K66" s="362"/>
      <c r="L66" s="80">
        <f>L56</f>
        <v>0</v>
      </c>
      <c r="N66" s="415" t="s">
        <v>165</v>
      </c>
      <c r="O66" s="416"/>
      <c r="P66" s="83">
        <f>D69</f>
        <v>0</v>
      </c>
      <c r="R66" s="68"/>
    </row>
    <row r="67" spans="1:18" s="51" customFormat="1" ht="30.75" customHeight="1" x14ac:dyDescent="0.25">
      <c r="A67" s="77"/>
      <c r="C67" s="78" t="s">
        <v>72</v>
      </c>
      <c r="D67" s="79">
        <v>0</v>
      </c>
      <c r="E67" s="72"/>
      <c r="F67" s="72"/>
      <c r="J67" s="361" t="s">
        <v>57</v>
      </c>
      <c r="K67" s="362"/>
      <c r="L67" s="80">
        <f>N56</f>
        <v>0</v>
      </c>
      <c r="N67" s="415" t="s">
        <v>166</v>
      </c>
      <c r="O67" s="416"/>
      <c r="P67" s="83">
        <f>H63</f>
        <v>0</v>
      </c>
      <c r="R67" s="68"/>
    </row>
    <row r="68" spans="1:18" s="86" customFormat="1" ht="33.75" customHeight="1" thickBot="1" x14ac:dyDescent="0.3">
      <c r="A68" s="84"/>
      <c r="B68" s="84"/>
      <c r="C68" s="89" t="s">
        <v>167</v>
      </c>
      <c r="D68" s="90">
        <v>0</v>
      </c>
      <c r="E68" s="85"/>
      <c r="F68" s="85"/>
      <c r="J68" s="361" t="s">
        <v>168</v>
      </c>
      <c r="K68" s="362"/>
      <c r="L68" s="87">
        <f>M56</f>
        <v>0</v>
      </c>
      <c r="N68" s="422" t="s">
        <v>169</v>
      </c>
      <c r="O68" s="423"/>
      <c r="P68" s="88">
        <f>SUM(P64:P66)-(H63+H69)</f>
        <v>0</v>
      </c>
      <c r="R68" s="68"/>
    </row>
    <row r="69" spans="1:18" s="86" customFormat="1" ht="31.5" customHeight="1" thickBot="1" x14ac:dyDescent="0.3">
      <c r="A69" s="84"/>
      <c r="B69" s="84"/>
      <c r="C69" s="94" t="s">
        <v>76</v>
      </c>
      <c r="D69" s="95">
        <f>SUM(D64:D68)</f>
        <v>0</v>
      </c>
      <c r="E69" s="91"/>
      <c r="F69" s="424" t="s">
        <v>125</v>
      </c>
      <c r="G69" s="425"/>
      <c r="H69" s="179">
        <v>0</v>
      </c>
      <c r="J69" s="363" t="s">
        <v>170</v>
      </c>
      <c r="K69" s="364"/>
      <c r="L69" s="92">
        <f>SUM(L64:L68)</f>
        <v>0</v>
      </c>
      <c r="N69" s="426" t="s">
        <v>171</v>
      </c>
      <c r="O69" s="427"/>
      <c r="P69" s="93">
        <f>G56*O3</f>
        <v>0</v>
      </c>
      <c r="R69" s="68"/>
    </row>
    <row r="70" spans="1:18" s="86" customFormat="1" ht="24" customHeight="1" x14ac:dyDescent="0.25">
      <c r="E70" s="21"/>
      <c r="F70" s="21"/>
      <c r="G70" s="96"/>
      <c r="H70" s="96"/>
      <c r="I70" s="68"/>
      <c r="J70" s="96"/>
      <c r="N70" s="97"/>
      <c r="O70" s="97"/>
      <c r="P70" s="97"/>
      <c r="Q70" s="98"/>
      <c r="R70" s="68"/>
    </row>
    <row r="71" spans="1:18" x14ac:dyDescent="0.2">
      <c r="B71" s="21"/>
      <c r="N71" s="99"/>
      <c r="O71" s="99"/>
      <c r="P71" s="98"/>
      <c r="Q71" s="98"/>
    </row>
    <row r="72" spans="1:18" ht="27" customHeight="1" x14ac:dyDescent="0.25">
      <c r="D72" s="417" t="s">
        <v>85</v>
      </c>
      <c r="E72" s="418"/>
      <c r="F72" s="419" t="s">
        <v>84</v>
      </c>
      <c r="G72" s="420"/>
      <c r="H72" s="420"/>
      <c r="I72" s="421"/>
      <c r="P72" s="98"/>
    </row>
    <row r="73" spans="1:18" ht="30.75" customHeight="1" x14ac:dyDescent="0.25">
      <c r="F73" s="180"/>
      <c r="G73" s="181" t="s">
        <v>172</v>
      </c>
      <c r="H73" s="182" t="s">
        <v>173</v>
      </c>
      <c r="I73" s="181" t="s">
        <v>174</v>
      </c>
    </row>
    <row r="74" spans="1:18" ht="22.5" customHeight="1" x14ac:dyDescent="0.25">
      <c r="F74" s="212" t="s">
        <v>175</v>
      </c>
      <c r="G74" s="213">
        <v>0</v>
      </c>
      <c r="H74" s="213">
        <v>0.7</v>
      </c>
      <c r="I74" s="214">
        <f>+H74*G74</f>
        <v>0</v>
      </c>
    </row>
    <row r="75" spans="1:18" ht="30" x14ac:dyDescent="0.25">
      <c r="F75" s="215" t="s">
        <v>176</v>
      </c>
      <c r="G75" s="213">
        <v>0</v>
      </c>
      <c r="H75" s="213">
        <v>0.21</v>
      </c>
      <c r="I75" s="214">
        <f>+H75*G75</f>
        <v>0</v>
      </c>
    </row>
  </sheetData>
  <mergeCells count="22">
    <mergeCell ref="N64:O64"/>
    <mergeCell ref="N65:O65"/>
    <mergeCell ref="F66:G66"/>
    <mergeCell ref="N66:O66"/>
    <mergeCell ref="D72:E72"/>
    <mergeCell ref="F72:I72"/>
    <mergeCell ref="N67:O67"/>
    <mergeCell ref="N68:O68"/>
    <mergeCell ref="F69:G69"/>
    <mergeCell ref="N69:O69"/>
    <mergeCell ref="C63:D63"/>
    <mergeCell ref="F63:G63"/>
    <mergeCell ref="J63:L63"/>
    <mergeCell ref="N63:O63"/>
    <mergeCell ref="A1:R1"/>
    <mergeCell ref="C2:F2"/>
    <mergeCell ref="H2:J2"/>
    <mergeCell ref="M2:O2"/>
    <mergeCell ref="C3:F3"/>
    <mergeCell ref="M3:N3"/>
    <mergeCell ref="B7:D7"/>
    <mergeCell ref="B58:Q61"/>
  </mergeCells>
  <pageMargins left="0.32" right="0.17" top="0.79" bottom="0.48" header="0.19" footer="0.18"/>
  <pageSetup scale="43" fitToHeight="0" orientation="landscape" r:id="rId1"/>
  <headerFooter>
    <oddHeader>&amp;L&amp;G&amp;C&amp;"Times New Roman,Bold"&amp;14Attendee Detail Cost Analysis Spreadshet</oddHeader>
    <oddFooter>&amp;L&amp;D&amp;C&amp;A&amp;R&amp;P</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Grade Selection" prompt="Select the participants grade from the dropdown list. Expenses calculated at the Step 5 level." xr:uid="{882F32DA-689F-41BC-963E-9170BA71435C}">
          <x14:formula1>
            <xm:f>'DD LIST DATA'!$C$2:$C$18</xm:f>
          </x14:formula1>
          <xm:sqref>F10:F55</xm:sqref>
        </x14:dataValidation>
        <x14:dataValidation type="list" allowBlank="1" showInputMessage="1" showErrorMessage="1" promptTitle="Per Diem" prompt="Select the correct per diem at the TDY location. Foreign rates begin after the Domestic rates. " xr:uid="{52CCB0C5-997C-4018-87B2-6ACC70E35ECE}">
          <x14:formula1>
            <xm:f>'DD LIST DATA'!$A$2:$A$273</xm:f>
          </x14:formula1>
          <xm:sqref>I4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72A07-7B53-4EFC-A344-E34291EC4912}">
  <sheetPr codeName="Sheet4">
    <tabColor theme="5"/>
    <pageSetUpPr fitToPage="1"/>
  </sheetPr>
  <dimension ref="A1:K26"/>
  <sheetViews>
    <sheetView zoomScale="90" zoomScaleNormal="90" workbookViewId="0">
      <selection activeCell="G20" sqref="G20"/>
    </sheetView>
  </sheetViews>
  <sheetFormatPr defaultColWidth="8.85546875" defaultRowHeight="12.75" x14ac:dyDescent="0.25"/>
  <cols>
    <col min="1" max="1" width="46.28515625" style="8" customWidth="1"/>
    <col min="2" max="2" width="26.85546875" style="8" customWidth="1"/>
    <col min="3" max="3" width="2.7109375" style="8" customWidth="1"/>
    <col min="4" max="4" width="37.7109375" style="8" customWidth="1"/>
    <col min="5" max="5" width="34.7109375" style="8" customWidth="1"/>
    <col min="6" max="16384" width="8.85546875" style="8"/>
  </cols>
  <sheetData>
    <row r="1" spans="1:11" s="102" customFormat="1" ht="43.5" customHeight="1" thickBot="1" x14ac:dyDescent="0.3">
      <c r="A1" s="428" t="s">
        <v>177</v>
      </c>
      <c r="B1" s="428"/>
      <c r="C1" s="428"/>
      <c r="D1" s="428"/>
      <c r="E1" s="370" t="s">
        <v>178</v>
      </c>
      <c r="F1" s="365"/>
      <c r="G1" s="365"/>
      <c r="H1" s="365"/>
      <c r="I1" s="365"/>
      <c r="J1" s="365"/>
      <c r="K1" s="365"/>
    </row>
    <row r="2" spans="1:11" s="102" customFormat="1" ht="32.25" customHeight="1" thickBot="1" x14ac:dyDescent="0.3">
      <c r="A2" s="330" t="s">
        <v>88</v>
      </c>
      <c r="B2" s="331">
        <f>'Location#1'!C2</f>
        <v>0</v>
      </c>
      <c r="C2" s="328"/>
      <c r="D2" s="328"/>
      <c r="E2" s="365"/>
      <c r="F2" s="365"/>
      <c r="G2" s="365"/>
      <c r="H2" s="365"/>
      <c r="I2" s="365"/>
      <c r="J2" s="365"/>
      <c r="K2" s="365"/>
    </row>
    <row r="3" spans="1:11" ht="31.5" customHeight="1" thickBot="1" x14ac:dyDescent="0.3">
      <c r="A3" s="330" t="s">
        <v>179</v>
      </c>
      <c r="B3" s="331">
        <f>'Location#1'!C3</f>
        <v>0</v>
      </c>
      <c r="E3" s="365"/>
      <c r="F3" s="365"/>
      <c r="G3" s="365"/>
      <c r="H3" s="365"/>
      <c r="I3" s="365"/>
      <c r="J3" s="365"/>
      <c r="K3" s="365"/>
    </row>
    <row r="4" spans="1:11" ht="24.75" customHeight="1" x14ac:dyDescent="0.2">
      <c r="A4" s="317" t="s">
        <v>180</v>
      </c>
      <c r="B4" s="103" t="str">
        <f>_xlfn.CONCAT('Location#1'!D4,", ",'Location#1'!F4)</f>
        <v xml:space="preserve">, </v>
      </c>
      <c r="H4" s="104"/>
      <c r="I4" s="104">
        <f>'Location#1'!I4</f>
        <v>0</v>
      </c>
      <c r="J4" s="104"/>
    </row>
    <row r="5" spans="1:11" ht="24.75" customHeight="1" x14ac:dyDescent="0.25">
      <c r="A5" s="318" t="s">
        <v>181</v>
      </c>
      <c r="B5" s="319">
        <f>'Location#1'!O4</f>
        <v>0</v>
      </c>
      <c r="D5" s="106" t="s">
        <v>182</v>
      </c>
      <c r="H5" s="104"/>
      <c r="I5" s="104"/>
      <c r="J5" s="104"/>
    </row>
    <row r="6" spans="1:11" ht="20.25" customHeight="1" x14ac:dyDescent="0.25">
      <c r="A6" s="429" t="s">
        <v>183</v>
      </c>
      <c r="B6" s="323">
        <f>'Location#1'!H4</f>
        <v>0</v>
      </c>
      <c r="D6" s="107" t="s">
        <v>184</v>
      </c>
    </row>
    <row r="7" spans="1:11" ht="21" customHeight="1" x14ac:dyDescent="0.25">
      <c r="A7" s="430"/>
      <c r="B7" s="323">
        <f>'Location#1'!I4</f>
        <v>0</v>
      </c>
      <c r="D7" s="107" t="s">
        <v>185</v>
      </c>
      <c r="H7" s="105"/>
    </row>
    <row r="8" spans="1:11" ht="27.75" x14ac:dyDescent="0.25">
      <c r="A8" s="333" t="s">
        <v>186</v>
      </c>
      <c r="B8" s="334"/>
      <c r="D8" s="107" t="s">
        <v>187</v>
      </c>
      <c r="H8" s="106"/>
    </row>
    <row r="9" spans="1:11" ht="27.75" x14ac:dyDescent="0.25">
      <c r="A9" s="335" t="s">
        <v>188</v>
      </c>
      <c r="B9" s="334"/>
      <c r="D9" s="336" t="s">
        <v>189</v>
      </c>
      <c r="H9" s="109"/>
    </row>
    <row r="10" spans="1:11" ht="23.25" customHeight="1" x14ac:dyDescent="0.25">
      <c r="A10" s="110" t="s">
        <v>190</v>
      </c>
      <c r="B10" s="111">
        <f>'Location#1'!H56</f>
        <v>0</v>
      </c>
      <c r="H10" s="109"/>
    </row>
    <row r="11" spans="1:11" ht="39.75" x14ac:dyDescent="0.25">
      <c r="A11" s="108" t="s">
        <v>191</v>
      </c>
      <c r="B11" s="111">
        <f>'Location#1'!M56</f>
        <v>0</v>
      </c>
      <c r="H11" s="109"/>
    </row>
    <row r="12" spans="1:11" ht="39.75" x14ac:dyDescent="0.25">
      <c r="A12" s="110" t="s">
        <v>192</v>
      </c>
      <c r="B12" s="111">
        <f>'Location#1'!N56</f>
        <v>0</v>
      </c>
    </row>
    <row r="13" spans="1:11" ht="21.75" customHeight="1" x14ac:dyDescent="0.25">
      <c r="A13" s="110" t="s">
        <v>193</v>
      </c>
      <c r="B13" s="111">
        <f>'Location#1'!J56</f>
        <v>0</v>
      </c>
    </row>
    <row r="14" spans="1:11" ht="39.75" x14ac:dyDescent="0.25">
      <c r="A14" s="110" t="s">
        <v>194</v>
      </c>
      <c r="B14" s="111">
        <f>'Location#1'!L56</f>
        <v>0</v>
      </c>
    </row>
    <row r="15" spans="1:11" ht="19.5" customHeight="1" x14ac:dyDescent="0.25">
      <c r="A15" s="112" t="s">
        <v>109</v>
      </c>
      <c r="B15" s="113">
        <f>SUM(B10:B14)</f>
        <v>0</v>
      </c>
    </row>
    <row r="16" spans="1:11" ht="39.75" x14ac:dyDescent="0.25">
      <c r="A16" s="110" t="s">
        <v>195</v>
      </c>
      <c r="B16" s="111">
        <f>'Location#1'!D64</f>
        <v>0</v>
      </c>
    </row>
    <row r="17" spans="1:2" ht="27.75" x14ac:dyDescent="0.25">
      <c r="A17" s="110" t="s">
        <v>196</v>
      </c>
      <c r="B17" s="111">
        <f>'Location#1'!D65</f>
        <v>0</v>
      </c>
    </row>
    <row r="18" spans="1:2" ht="21.75" customHeight="1" x14ac:dyDescent="0.25">
      <c r="A18" s="110" t="s">
        <v>197</v>
      </c>
      <c r="B18" s="111">
        <f>'Location#1'!D66</f>
        <v>0</v>
      </c>
    </row>
    <row r="19" spans="1:2" ht="21.75" customHeight="1" x14ac:dyDescent="0.25">
      <c r="A19" s="110" t="s">
        <v>198</v>
      </c>
      <c r="B19" s="111">
        <f>'Location#1'!D67</f>
        <v>0</v>
      </c>
    </row>
    <row r="20" spans="1:2" ht="30" x14ac:dyDescent="0.25">
      <c r="A20" s="110" t="s">
        <v>199</v>
      </c>
      <c r="B20" s="111">
        <f>'Location#1'!D68</f>
        <v>0</v>
      </c>
    </row>
    <row r="21" spans="1:2" ht="26.25" customHeight="1" x14ac:dyDescent="0.25">
      <c r="A21" s="110" t="s">
        <v>200</v>
      </c>
      <c r="B21" s="111">
        <f>'Location#1'!H66</f>
        <v>0</v>
      </c>
    </row>
    <row r="22" spans="1:2" ht="20.25" customHeight="1" x14ac:dyDescent="0.25">
      <c r="A22" s="110" t="s">
        <v>201</v>
      </c>
      <c r="B22" s="111">
        <f>'Location#1'!H63</f>
        <v>0</v>
      </c>
    </row>
    <row r="23" spans="1:2" ht="23.25" customHeight="1" thickBot="1" x14ac:dyDescent="0.3">
      <c r="A23" s="114" t="s">
        <v>202</v>
      </c>
      <c r="B23" s="115">
        <f>SUM(B16:B21)-B22</f>
        <v>0</v>
      </c>
    </row>
    <row r="24" spans="1:2" ht="28.5" thickBot="1" x14ac:dyDescent="0.3">
      <c r="A24" s="116" t="s">
        <v>203</v>
      </c>
      <c r="B24" s="117">
        <f>(B15+B23)-B26</f>
        <v>0</v>
      </c>
    </row>
    <row r="25" spans="1:2" ht="26.25" customHeight="1" thickBot="1" x14ac:dyDescent="0.3">
      <c r="A25" s="118" t="s">
        <v>123</v>
      </c>
      <c r="B25" s="119">
        <f>'Location#1'!P69</f>
        <v>0</v>
      </c>
    </row>
    <row r="26" spans="1:2" ht="21" customHeight="1" thickBot="1" x14ac:dyDescent="0.3">
      <c r="A26" s="120" t="s">
        <v>125</v>
      </c>
      <c r="B26" s="121">
        <f>'Location#1'!H69</f>
        <v>0</v>
      </c>
    </row>
  </sheetData>
  <mergeCells count="2">
    <mergeCell ref="A1:D1"/>
    <mergeCell ref="A6:A7"/>
  </mergeCells>
  <pageMargins left="0.5" right="0.24" top="1.38" bottom="0.53" header="0.3" footer="0.3"/>
  <pageSetup scale="87" fitToHeight="0" orientation="portrait" r:id="rId1"/>
  <headerFooter>
    <oddHeader>&amp;L&amp;G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E608-CE1E-417D-A385-A4D6B891576A}">
  <sheetPr>
    <tabColor rgb="FF002060"/>
    <pageSetUpPr fitToPage="1"/>
  </sheetPr>
  <dimension ref="A1:R75"/>
  <sheetViews>
    <sheetView zoomScale="90" zoomScaleNormal="90" workbookViewId="0">
      <selection activeCell="G20" sqref="G20"/>
    </sheetView>
  </sheetViews>
  <sheetFormatPr defaultColWidth="9.140625" defaultRowHeight="15" x14ac:dyDescent="0.25"/>
  <cols>
    <col min="1" max="1" width="11.7109375" style="21" customWidth="1"/>
    <col min="2" max="2" width="25" style="100" customWidth="1"/>
    <col min="3" max="3" width="22.28515625" style="21" customWidth="1"/>
    <col min="4" max="4" width="18.42578125" style="21" customWidth="1"/>
    <col min="5" max="5" width="20" style="21" customWidth="1"/>
    <col min="6" max="6" width="16.42578125" style="21" customWidth="1"/>
    <col min="7" max="7" width="15.42578125" style="96" customWidth="1"/>
    <col min="8" max="8" width="14" style="96" customWidth="1"/>
    <col min="9" max="9" width="18.7109375" style="68" customWidth="1"/>
    <col min="10" max="10" width="16.85546875" style="96" customWidth="1"/>
    <col min="11" max="11" width="13.5703125" style="68" customWidth="1"/>
    <col min="12" max="12" width="14.5703125" style="21" customWidth="1"/>
    <col min="13" max="13" width="19.140625" style="96" customWidth="1"/>
    <col min="14" max="14" width="17.5703125" style="68" customWidth="1"/>
    <col min="15" max="15" width="13.140625" style="68" customWidth="1"/>
    <col min="16" max="16" width="26.7109375" style="101" customWidth="1"/>
    <col min="17" max="17" width="19.5703125" style="68" customWidth="1"/>
    <col min="18" max="18" width="31.28515625" style="68" customWidth="1"/>
    <col min="19" max="16384" width="9.140625" style="21"/>
  </cols>
  <sheetData>
    <row r="1" spans="1:18" ht="26.25" customHeight="1" thickBot="1" x14ac:dyDescent="0.3">
      <c r="A1" s="386" t="s">
        <v>133</v>
      </c>
      <c r="B1" s="386"/>
      <c r="C1" s="386"/>
      <c r="D1" s="386"/>
      <c r="E1" s="386"/>
      <c r="F1" s="386"/>
      <c r="G1" s="386"/>
      <c r="H1" s="386"/>
      <c r="I1" s="386"/>
      <c r="J1" s="386"/>
      <c r="K1" s="386"/>
      <c r="L1" s="386"/>
      <c r="M1" s="386"/>
      <c r="N1" s="386"/>
      <c r="O1" s="386"/>
      <c r="P1" s="386"/>
      <c r="Q1" s="386"/>
      <c r="R1" s="386"/>
    </row>
    <row r="2" spans="1:18" s="22" customFormat="1" ht="18.75" customHeight="1" thickBot="1" x14ac:dyDescent="0.35">
      <c r="B2" s="292" t="s">
        <v>134</v>
      </c>
      <c r="C2" s="387"/>
      <c r="D2" s="388"/>
      <c r="E2" s="388"/>
      <c r="F2" s="389"/>
      <c r="G2" s="23"/>
      <c r="H2" s="390" t="s">
        <v>15</v>
      </c>
      <c r="I2" s="391"/>
      <c r="J2" s="392"/>
      <c r="M2" s="393" t="s">
        <v>135</v>
      </c>
      <c r="N2" s="394"/>
      <c r="O2" s="395"/>
      <c r="P2" s="23"/>
      <c r="Q2" s="24"/>
      <c r="R2" s="24"/>
    </row>
    <row r="3" spans="1:18" s="22" customFormat="1" ht="22.5" customHeight="1" thickBot="1" x14ac:dyDescent="0.35">
      <c r="B3" s="293" t="s">
        <v>8</v>
      </c>
      <c r="C3" s="396" t="s">
        <v>0</v>
      </c>
      <c r="D3" s="397"/>
      <c r="E3" s="397"/>
      <c r="F3" s="398"/>
      <c r="G3" s="23"/>
      <c r="H3" s="245" t="s">
        <v>16</v>
      </c>
      <c r="I3" s="245" t="s">
        <v>136</v>
      </c>
      <c r="J3" s="246" t="s">
        <v>19</v>
      </c>
      <c r="M3" s="399" t="s">
        <v>22</v>
      </c>
      <c r="N3" s="400"/>
      <c r="O3" s="282">
        <f>(F5-D5)+1</f>
        <v>1</v>
      </c>
      <c r="P3" s="24"/>
      <c r="Q3" s="24"/>
    </row>
    <row r="4" spans="1:18" s="22" customFormat="1" ht="24" customHeight="1" thickBot="1" x14ac:dyDescent="0.3">
      <c r="B4" s="293" t="s">
        <v>10</v>
      </c>
      <c r="C4" s="310" t="s">
        <v>137</v>
      </c>
      <c r="D4" s="308"/>
      <c r="E4" s="311" t="s">
        <v>138</v>
      </c>
      <c r="F4" s="312"/>
      <c r="G4" s="25"/>
      <c r="H4" s="26"/>
      <c r="I4" s="27"/>
      <c r="J4" s="28">
        <f>H4+I4</f>
        <v>0</v>
      </c>
      <c r="M4" s="247"/>
      <c r="N4" s="298" t="s">
        <v>24</v>
      </c>
      <c r="O4" s="283">
        <f>COUNTA(B10:B55)</f>
        <v>0</v>
      </c>
      <c r="P4" s="24"/>
      <c r="Q4" s="24"/>
    </row>
    <row r="5" spans="1:18" s="22" customFormat="1" ht="34.5" thickBot="1" x14ac:dyDescent="0.3">
      <c r="B5" s="294" t="s">
        <v>139</v>
      </c>
      <c r="C5" s="302" t="s">
        <v>11</v>
      </c>
      <c r="D5" s="287"/>
      <c r="E5" s="291" t="s">
        <v>13</v>
      </c>
      <c r="F5" s="288"/>
      <c r="G5" s="25"/>
      <c r="H5" s="358"/>
      <c r="I5" s="358" t="s">
        <v>316</v>
      </c>
      <c r="J5" s="358"/>
      <c r="M5" s="247"/>
      <c r="N5" s="298" t="s">
        <v>140</v>
      </c>
      <c r="O5" s="284" t="str">
        <f>IFERROR(O6/O3,"")</f>
        <v/>
      </c>
      <c r="P5" s="359" t="s">
        <v>141</v>
      </c>
      <c r="Q5" s="359"/>
    </row>
    <row r="6" spans="1:18" s="22" customFormat="1" ht="21.75" customHeight="1" thickBot="1" x14ac:dyDescent="0.35">
      <c r="B6" s="23"/>
      <c r="C6" s="29"/>
      <c r="E6" s="30"/>
      <c r="F6" s="25"/>
      <c r="G6" s="25"/>
      <c r="H6" s="360"/>
      <c r="I6" s="360" t="s">
        <v>142</v>
      </c>
      <c r="J6" s="360"/>
      <c r="M6" s="248"/>
      <c r="N6" s="299" t="s">
        <v>143</v>
      </c>
      <c r="O6" s="285" t="str">
        <f>IFERROR(P68/O4,"")</f>
        <v/>
      </c>
      <c r="P6" s="359"/>
      <c r="Q6" s="359"/>
    </row>
    <row r="7" spans="1:18" s="22" customFormat="1" ht="24" customHeight="1" thickBot="1" x14ac:dyDescent="0.3">
      <c r="B7" s="401"/>
      <c r="C7" s="401"/>
      <c r="D7" s="401"/>
      <c r="G7" s="31"/>
      <c r="H7" s="31"/>
      <c r="I7" s="24"/>
      <c r="J7" s="31"/>
      <c r="K7" s="24"/>
      <c r="M7" s="31"/>
      <c r="N7" s="24"/>
      <c r="O7" s="24"/>
      <c r="P7" s="32"/>
      <c r="Q7" s="24"/>
      <c r="R7" s="24"/>
    </row>
    <row r="8" spans="1:18" s="33" customFormat="1" ht="24.75" customHeight="1" thickBot="1" x14ac:dyDescent="0.25">
      <c r="A8" s="174" t="s">
        <v>144</v>
      </c>
      <c r="B8" s="175">
        <f>COUNTA(B10:B55)</f>
        <v>0</v>
      </c>
      <c r="C8" s="175"/>
      <c r="D8" s="175"/>
      <c r="E8" s="175"/>
      <c r="F8" s="175"/>
      <c r="G8" s="176">
        <f>G56</f>
        <v>0</v>
      </c>
      <c r="H8" s="176">
        <f t="shared" ref="H8:P8" si="0">SUM(H10:H55)</f>
        <v>0</v>
      </c>
      <c r="I8" s="176" t="s">
        <v>0</v>
      </c>
      <c r="J8" s="176">
        <f t="shared" si="0"/>
        <v>0</v>
      </c>
      <c r="K8" s="176" t="s">
        <v>0</v>
      </c>
      <c r="L8" s="176">
        <f t="shared" si="0"/>
        <v>0</v>
      </c>
      <c r="M8" s="176">
        <f t="shared" si="0"/>
        <v>0</v>
      </c>
      <c r="N8" s="176">
        <f t="shared" si="0"/>
        <v>0</v>
      </c>
      <c r="O8" s="176">
        <f t="shared" si="0"/>
        <v>0</v>
      </c>
      <c r="P8" s="347">
        <f t="shared" si="0"/>
        <v>0</v>
      </c>
    </row>
    <row r="9" spans="1:18" s="41" customFormat="1" ht="88.5" thickBot="1" x14ac:dyDescent="0.3">
      <c r="A9" s="34"/>
      <c r="B9" s="35" t="s">
        <v>145</v>
      </c>
      <c r="C9" s="35" t="s">
        <v>146</v>
      </c>
      <c r="D9" s="35" t="s">
        <v>37</v>
      </c>
      <c r="E9" s="35" t="s">
        <v>147</v>
      </c>
      <c r="F9" s="35" t="s">
        <v>148</v>
      </c>
      <c r="G9" s="36" t="s">
        <v>328</v>
      </c>
      <c r="H9" s="37" t="s">
        <v>149</v>
      </c>
      <c r="I9" s="35" t="s">
        <v>150</v>
      </c>
      <c r="J9" s="36" t="s">
        <v>329</v>
      </c>
      <c r="K9" s="35" t="s">
        <v>151</v>
      </c>
      <c r="L9" s="36" t="s">
        <v>330</v>
      </c>
      <c r="M9" s="38" t="s">
        <v>152</v>
      </c>
      <c r="N9" s="38" t="s">
        <v>153</v>
      </c>
      <c r="O9" s="35" t="s">
        <v>80</v>
      </c>
      <c r="P9" s="39" t="s">
        <v>154</v>
      </c>
      <c r="Q9" s="40" t="s">
        <v>155</v>
      </c>
    </row>
    <row r="10" spans="1:18" s="51" customFormat="1" ht="24.95" customHeight="1" x14ac:dyDescent="0.2">
      <c r="A10" s="42">
        <v>1</v>
      </c>
      <c r="B10" s="43"/>
      <c r="C10" s="42"/>
      <c r="D10" s="42"/>
      <c r="E10" s="42"/>
      <c r="F10" s="173"/>
      <c r="G10" s="44" t="str">
        <f>IF(ISNA(VLOOKUP(F10,'DD LIST DATA'!B$23:E$38,4,FALSE)),"",VLOOKUP(F10,'DD LIST DATA'!B$23:E$38,4,FALSE))</f>
        <v/>
      </c>
      <c r="H10" s="45"/>
      <c r="I10" s="42"/>
      <c r="J10" s="55">
        <f t="shared" ref="J10:J55" si="1">I10*$H$4</f>
        <v>0</v>
      </c>
      <c r="K10" s="47"/>
      <c r="L10" s="55">
        <f t="shared" ref="L10:L55" si="2">$I$4*K10</f>
        <v>0</v>
      </c>
      <c r="M10" s="272"/>
      <c r="N10" s="272"/>
      <c r="O10" s="273"/>
      <c r="P10" s="274"/>
      <c r="Q10" s="50"/>
    </row>
    <row r="11" spans="1:18" s="51" customFormat="1" ht="24.95" customHeight="1" x14ac:dyDescent="0.2">
      <c r="A11" s="52">
        <v>2</v>
      </c>
      <c r="B11" s="53"/>
      <c r="C11" s="52"/>
      <c r="D11" s="52"/>
      <c r="E11" s="52"/>
      <c r="F11" s="173"/>
      <c r="G11" s="44" t="str">
        <f>IF(ISNA(VLOOKUP(F11,'DD LIST DATA'!B$23:E$38,4,FALSE)),"",VLOOKUP(F11,'DD LIST DATA'!B$23:E$38,4,FALSE))</f>
        <v/>
      </c>
      <c r="H11" s="45"/>
      <c r="I11" s="42"/>
      <c r="J11" s="55">
        <f t="shared" si="1"/>
        <v>0</v>
      </c>
      <c r="K11" s="47"/>
      <c r="L11" s="55">
        <f t="shared" si="2"/>
        <v>0</v>
      </c>
      <c r="M11" s="272"/>
      <c r="N11" s="272"/>
      <c r="O11" s="273"/>
      <c r="P11" s="274"/>
      <c r="Q11" s="59"/>
    </row>
    <row r="12" spans="1:18" s="51" customFormat="1" ht="24.95" customHeight="1" x14ac:dyDescent="0.2">
      <c r="A12" s="52">
        <v>3</v>
      </c>
      <c r="B12" s="53"/>
      <c r="C12" s="52"/>
      <c r="D12" s="52"/>
      <c r="E12" s="52"/>
      <c r="F12" s="173"/>
      <c r="G12" s="44" t="str">
        <f>IF(ISNA(VLOOKUP(F12,'DD LIST DATA'!B$23:E$38,4,FALSE)),"",VLOOKUP(F12,'DD LIST DATA'!B$23:E$38,4,FALSE))</f>
        <v/>
      </c>
      <c r="H12" s="45"/>
      <c r="I12" s="42"/>
      <c r="J12" s="55">
        <f t="shared" si="1"/>
        <v>0</v>
      </c>
      <c r="K12" s="47"/>
      <c r="L12" s="55">
        <f t="shared" si="2"/>
        <v>0</v>
      </c>
      <c r="M12" s="272"/>
      <c r="N12" s="272"/>
      <c r="O12" s="273"/>
      <c r="P12" s="274"/>
      <c r="Q12" s="59"/>
    </row>
    <row r="13" spans="1:18" s="51" customFormat="1" ht="24.95" customHeight="1" x14ac:dyDescent="0.2">
      <c r="A13" s="52">
        <v>4</v>
      </c>
      <c r="B13" s="53"/>
      <c r="C13" s="52"/>
      <c r="D13" s="52"/>
      <c r="E13" s="52"/>
      <c r="F13" s="173"/>
      <c r="G13" s="44" t="str">
        <f>IF(ISNA(VLOOKUP(F13,'DD LIST DATA'!B$23:E$38,4,FALSE)),"",VLOOKUP(F13,'DD LIST DATA'!B$23:E$38,4,FALSE))</f>
        <v/>
      </c>
      <c r="H13" s="45"/>
      <c r="I13" s="42"/>
      <c r="J13" s="55">
        <f t="shared" si="1"/>
        <v>0</v>
      </c>
      <c r="K13" s="47"/>
      <c r="L13" s="55">
        <f t="shared" si="2"/>
        <v>0</v>
      </c>
      <c r="M13" s="272"/>
      <c r="N13" s="272"/>
      <c r="O13" s="273"/>
      <c r="P13" s="274"/>
      <c r="Q13" s="59"/>
    </row>
    <row r="14" spans="1:18" s="51" customFormat="1" ht="24.95" customHeight="1" x14ac:dyDescent="0.2">
      <c r="A14" s="52">
        <v>5</v>
      </c>
      <c r="B14" s="53"/>
      <c r="C14" s="52"/>
      <c r="D14" s="52"/>
      <c r="E14" s="52"/>
      <c r="F14" s="173"/>
      <c r="G14" s="44" t="str">
        <f>IF(ISNA(VLOOKUP(F14,'DD LIST DATA'!B$23:E$38,4,FALSE)),"",VLOOKUP(F14,'DD LIST DATA'!B$23:E$38,4,FALSE))</f>
        <v/>
      </c>
      <c r="H14" s="45"/>
      <c r="I14" s="42"/>
      <c r="J14" s="55">
        <f t="shared" si="1"/>
        <v>0</v>
      </c>
      <c r="K14" s="47"/>
      <c r="L14" s="55">
        <f t="shared" si="2"/>
        <v>0</v>
      </c>
      <c r="M14" s="272"/>
      <c r="N14" s="272"/>
      <c r="O14" s="273"/>
      <c r="P14" s="274"/>
      <c r="Q14" s="59"/>
    </row>
    <row r="15" spans="1:18" s="51" customFormat="1" ht="24.95" customHeight="1" x14ac:dyDescent="0.2">
      <c r="A15" s="52">
        <v>6</v>
      </c>
      <c r="B15" s="53"/>
      <c r="C15" s="52"/>
      <c r="D15" s="52"/>
      <c r="E15" s="52"/>
      <c r="F15" s="173"/>
      <c r="G15" s="44" t="str">
        <f>IF(ISNA(VLOOKUP(F15,'DD LIST DATA'!B$23:E$38,4,FALSE)),"",VLOOKUP(F15,'DD LIST DATA'!B$23:E$38,4,FALSE))</f>
        <v/>
      </c>
      <c r="H15" s="45"/>
      <c r="I15" s="42"/>
      <c r="J15" s="55">
        <f t="shared" si="1"/>
        <v>0</v>
      </c>
      <c r="K15" s="47"/>
      <c r="L15" s="55">
        <f t="shared" si="2"/>
        <v>0</v>
      </c>
      <c r="M15" s="272"/>
      <c r="N15" s="272"/>
      <c r="O15" s="273"/>
      <c r="P15" s="274"/>
      <c r="Q15" s="59"/>
    </row>
    <row r="16" spans="1:18" s="51" customFormat="1" ht="24.95" customHeight="1" x14ac:dyDescent="0.2">
      <c r="A16" s="52">
        <v>7</v>
      </c>
      <c r="B16" s="53"/>
      <c r="C16" s="52"/>
      <c r="D16" s="52"/>
      <c r="E16" s="52"/>
      <c r="F16" s="173"/>
      <c r="G16" s="44" t="str">
        <f>IF(ISNA(VLOOKUP(F16,'DD LIST DATA'!B$23:E$38,4,FALSE)),"",VLOOKUP(F16,'DD LIST DATA'!B$23:E$38,4,FALSE))</f>
        <v/>
      </c>
      <c r="H16" s="45"/>
      <c r="I16" s="42"/>
      <c r="J16" s="55">
        <f t="shared" si="1"/>
        <v>0</v>
      </c>
      <c r="K16" s="47"/>
      <c r="L16" s="55">
        <f t="shared" si="2"/>
        <v>0</v>
      </c>
      <c r="M16" s="272"/>
      <c r="N16" s="272"/>
      <c r="O16" s="273"/>
      <c r="P16" s="274"/>
      <c r="Q16" s="59"/>
    </row>
    <row r="17" spans="1:17" s="51" customFormat="1" ht="24.95" customHeight="1" x14ac:dyDescent="0.2">
      <c r="A17" s="52">
        <v>8</v>
      </c>
      <c r="B17" s="53"/>
      <c r="C17" s="52"/>
      <c r="D17" s="52"/>
      <c r="E17" s="52"/>
      <c r="F17" s="173"/>
      <c r="G17" s="44" t="str">
        <f>IF(ISNA(VLOOKUP(F17,'DD LIST DATA'!B$23:E$38,4,FALSE)),"",VLOOKUP(F17,'DD LIST DATA'!B$23:E$38,4,FALSE))</f>
        <v/>
      </c>
      <c r="H17" s="45"/>
      <c r="I17" s="42"/>
      <c r="J17" s="55">
        <f t="shared" si="1"/>
        <v>0</v>
      </c>
      <c r="K17" s="47"/>
      <c r="L17" s="55">
        <f t="shared" si="2"/>
        <v>0</v>
      </c>
      <c r="M17" s="272"/>
      <c r="N17" s="272"/>
      <c r="O17" s="273"/>
      <c r="P17" s="274"/>
      <c r="Q17" s="59"/>
    </row>
    <row r="18" spans="1:17" s="51" customFormat="1" ht="24.95" customHeight="1" x14ac:dyDescent="0.2">
      <c r="A18" s="52">
        <v>9</v>
      </c>
      <c r="B18" s="53"/>
      <c r="C18" s="52"/>
      <c r="D18" s="52"/>
      <c r="E18" s="52"/>
      <c r="F18" s="173"/>
      <c r="G18" s="44" t="str">
        <f>IF(ISNA(VLOOKUP(F18,'DD LIST DATA'!B$23:E$38,4,FALSE)),"",VLOOKUP(F18,'DD LIST DATA'!B$23:E$38,4,FALSE))</f>
        <v/>
      </c>
      <c r="H18" s="45"/>
      <c r="I18" s="42"/>
      <c r="J18" s="55">
        <f t="shared" si="1"/>
        <v>0</v>
      </c>
      <c r="K18" s="47"/>
      <c r="L18" s="55">
        <f t="shared" si="2"/>
        <v>0</v>
      </c>
      <c r="M18" s="272"/>
      <c r="N18" s="272"/>
      <c r="O18" s="273"/>
      <c r="P18" s="274"/>
      <c r="Q18" s="59"/>
    </row>
    <row r="19" spans="1:17" s="51" customFormat="1" ht="24.95" customHeight="1" x14ac:dyDescent="0.2">
      <c r="A19" s="52">
        <v>10</v>
      </c>
      <c r="B19" s="53"/>
      <c r="C19" s="52"/>
      <c r="D19" s="52"/>
      <c r="E19" s="52"/>
      <c r="F19" s="173"/>
      <c r="G19" s="44" t="str">
        <f>IF(ISNA(VLOOKUP(F19,'DD LIST DATA'!B$23:E$38,4,FALSE)),"",VLOOKUP(F19,'DD LIST DATA'!B$23:E$38,4,FALSE))</f>
        <v/>
      </c>
      <c r="H19" s="45"/>
      <c r="I19" s="42"/>
      <c r="J19" s="55">
        <f t="shared" si="1"/>
        <v>0</v>
      </c>
      <c r="K19" s="47"/>
      <c r="L19" s="55">
        <f t="shared" si="2"/>
        <v>0</v>
      </c>
      <c r="M19" s="272"/>
      <c r="N19" s="272"/>
      <c r="O19" s="273"/>
      <c r="P19" s="274"/>
      <c r="Q19" s="59"/>
    </row>
    <row r="20" spans="1:17" s="51" customFormat="1" ht="24.95" customHeight="1" x14ac:dyDescent="0.2">
      <c r="A20" s="52">
        <v>11</v>
      </c>
      <c r="B20" s="53"/>
      <c r="C20" s="52"/>
      <c r="D20" s="52"/>
      <c r="E20" s="52"/>
      <c r="F20" s="173"/>
      <c r="G20" s="44" t="str">
        <f>IF(ISNA(VLOOKUP(F20,'DD LIST DATA'!B$23:E$38,4,FALSE)),"",VLOOKUP(F20,'DD LIST DATA'!B$23:E$38,4,FALSE))</f>
        <v/>
      </c>
      <c r="H20" s="54"/>
      <c r="I20" s="52"/>
      <c r="J20" s="55">
        <f t="shared" si="1"/>
        <v>0</v>
      </c>
      <c r="K20" s="56"/>
      <c r="L20" s="55">
        <f t="shared" si="2"/>
        <v>0</v>
      </c>
      <c r="M20" s="275"/>
      <c r="N20" s="275"/>
      <c r="O20" s="276"/>
      <c r="P20" s="277"/>
      <c r="Q20" s="59"/>
    </row>
    <row r="21" spans="1:17" s="51" customFormat="1" ht="24.95" customHeight="1" x14ac:dyDescent="0.2">
      <c r="A21" s="52">
        <v>12</v>
      </c>
      <c r="B21" s="53"/>
      <c r="C21" s="52"/>
      <c r="D21" s="52"/>
      <c r="E21" s="52"/>
      <c r="F21" s="173"/>
      <c r="G21" s="44" t="str">
        <f>IF(ISNA(VLOOKUP(F21,'DD LIST DATA'!B$23:E$38,4,FALSE)),"",VLOOKUP(F21,'DD LIST DATA'!B$23:E$38,4,FALSE))</f>
        <v/>
      </c>
      <c r="H21" s="54"/>
      <c r="I21" s="52"/>
      <c r="J21" s="55">
        <f t="shared" si="1"/>
        <v>0</v>
      </c>
      <c r="K21" s="56"/>
      <c r="L21" s="55">
        <f t="shared" si="2"/>
        <v>0</v>
      </c>
      <c r="M21" s="275"/>
      <c r="N21" s="275"/>
      <c r="O21" s="276"/>
      <c r="P21" s="277"/>
      <c r="Q21" s="59"/>
    </row>
    <row r="22" spans="1:17" s="51" customFormat="1" ht="24.95" customHeight="1" x14ac:dyDescent="0.2">
      <c r="A22" s="52">
        <v>13</v>
      </c>
      <c r="B22" s="53"/>
      <c r="C22" s="52"/>
      <c r="D22" s="52"/>
      <c r="E22" s="52"/>
      <c r="F22" s="173"/>
      <c r="G22" s="44" t="str">
        <f>IF(ISNA(VLOOKUP(F22,'DD LIST DATA'!B$23:E$38,4,FALSE)),"",VLOOKUP(F22,'DD LIST DATA'!B$23:E$38,4,FALSE))</f>
        <v/>
      </c>
      <c r="H22" s="54"/>
      <c r="I22" s="52"/>
      <c r="J22" s="55">
        <f t="shared" si="1"/>
        <v>0</v>
      </c>
      <c r="K22" s="56"/>
      <c r="L22" s="55">
        <f t="shared" si="2"/>
        <v>0</v>
      </c>
      <c r="M22" s="275"/>
      <c r="N22" s="275"/>
      <c r="O22" s="276"/>
      <c r="P22" s="277"/>
      <c r="Q22" s="59"/>
    </row>
    <row r="23" spans="1:17" s="51" customFormat="1" ht="24.95" customHeight="1" x14ac:dyDescent="0.2">
      <c r="A23" s="52">
        <v>14</v>
      </c>
      <c r="B23" s="53"/>
      <c r="C23" s="52"/>
      <c r="D23" s="52"/>
      <c r="E23" s="52"/>
      <c r="F23" s="173"/>
      <c r="G23" s="44" t="str">
        <f>IF(ISNA(VLOOKUP(F23,'DD LIST DATA'!B$23:E$38,4,FALSE)),"",VLOOKUP(F23,'DD LIST DATA'!B$23:E$38,4,FALSE))</f>
        <v/>
      </c>
      <c r="H23" s="54"/>
      <c r="I23" s="52"/>
      <c r="J23" s="55">
        <f t="shared" si="1"/>
        <v>0</v>
      </c>
      <c r="K23" s="56"/>
      <c r="L23" s="55">
        <f t="shared" si="2"/>
        <v>0</v>
      </c>
      <c r="M23" s="275"/>
      <c r="N23" s="275"/>
      <c r="O23" s="276"/>
      <c r="P23" s="277"/>
      <c r="Q23" s="59"/>
    </row>
    <row r="24" spans="1:17" s="51" customFormat="1" ht="24.95" customHeight="1" x14ac:dyDescent="0.2">
      <c r="A24" s="52">
        <v>15</v>
      </c>
      <c r="B24" s="53"/>
      <c r="C24" s="52"/>
      <c r="D24" s="52"/>
      <c r="E24" s="52"/>
      <c r="F24" s="173"/>
      <c r="G24" s="44" t="str">
        <f>IF(ISNA(VLOOKUP(F24,'DD LIST DATA'!B$23:E$38,4,FALSE)),"",VLOOKUP(F24,'DD LIST DATA'!B$23:E$38,4,FALSE))</f>
        <v/>
      </c>
      <c r="H24" s="54"/>
      <c r="I24" s="52"/>
      <c r="J24" s="55">
        <f t="shared" si="1"/>
        <v>0</v>
      </c>
      <c r="K24" s="56"/>
      <c r="L24" s="55">
        <f t="shared" si="2"/>
        <v>0</v>
      </c>
      <c r="M24" s="275"/>
      <c r="N24" s="275"/>
      <c r="O24" s="276"/>
      <c r="P24" s="277"/>
      <c r="Q24" s="59"/>
    </row>
    <row r="25" spans="1:17" s="51" customFormat="1" ht="24.95" customHeight="1" x14ac:dyDescent="0.2">
      <c r="A25" s="52">
        <v>16</v>
      </c>
      <c r="B25" s="53"/>
      <c r="C25" s="52"/>
      <c r="D25" s="52"/>
      <c r="E25" s="52"/>
      <c r="F25" s="173"/>
      <c r="G25" s="44" t="str">
        <f>IF(ISNA(VLOOKUP(F25,'DD LIST DATA'!B$23:E$38,4,FALSE)),"",VLOOKUP(F25,'DD LIST DATA'!B$23:E$38,4,FALSE))</f>
        <v/>
      </c>
      <c r="H25" s="54"/>
      <c r="I25" s="52"/>
      <c r="J25" s="55">
        <f t="shared" si="1"/>
        <v>0</v>
      </c>
      <c r="K25" s="56"/>
      <c r="L25" s="55">
        <f t="shared" si="2"/>
        <v>0</v>
      </c>
      <c r="M25" s="275"/>
      <c r="N25" s="275"/>
      <c r="O25" s="276"/>
      <c r="P25" s="277"/>
      <c r="Q25" s="59"/>
    </row>
    <row r="26" spans="1:17" s="51" customFormat="1" ht="24.95" customHeight="1" x14ac:dyDescent="0.2">
      <c r="A26" s="52">
        <v>17</v>
      </c>
      <c r="B26" s="53"/>
      <c r="C26" s="52"/>
      <c r="D26" s="52"/>
      <c r="E26" s="52"/>
      <c r="F26" s="173"/>
      <c r="G26" s="44" t="str">
        <f>IF(ISNA(VLOOKUP(F26,'DD LIST DATA'!B$23:E$38,4,FALSE)),"",VLOOKUP(F26,'DD LIST DATA'!B$23:E$38,4,FALSE))</f>
        <v/>
      </c>
      <c r="H26" s="54"/>
      <c r="I26" s="52"/>
      <c r="J26" s="55">
        <f t="shared" si="1"/>
        <v>0</v>
      </c>
      <c r="K26" s="56"/>
      <c r="L26" s="55">
        <f t="shared" si="2"/>
        <v>0</v>
      </c>
      <c r="M26" s="275"/>
      <c r="N26" s="275"/>
      <c r="O26" s="276"/>
      <c r="P26" s="277"/>
      <c r="Q26" s="59"/>
    </row>
    <row r="27" spans="1:17" s="51" customFormat="1" ht="24.95" customHeight="1" x14ac:dyDescent="0.2">
      <c r="A27" s="52">
        <v>18</v>
      </c>
      <c r="B27" s="53"/>
      <c r="C27" s="52"/>
      <c r="D27" s="52"/>
      <c r="E27" s="52"/>
      <c r="F27" s="173"/>
      <c r="G27" s="44" t="str">
        <f>IF(ISNA(VLOOKUP(F27,'DD LIST DATA'!B$23:E$38,4,FALSE)),"",VLOOKUP(F27,'DD LIST DATA'!B$23:E$38,4,FALSE))</f>
        <v/>
      </c>
      <c r="H27" s="54"/>
      <c r="I27" s="52"/>
      <c r="J27" s="55">
        <f t="shared" si="1"/>
        <v>0</v>
      </c>
      <c r="K27" s="56"/>
      <c r="L27" s="55">
        <f t="shared" si="2"/>
        <v>0</v>
      </c>
      <c r="M27" s="275"/>
      <c r="N27" s="275"/>
      <c r="O27" s="276"/>
      <c r="P27" s="277"/>
      <c r="Q27" s="59"/>
    </row>
    <row r="28" spans="1:17" s="51" customFormat="1" ht="24.95" customHeight="1" x14ac:dyDescent="0.2">
      <c r="A28" s="52">
        <v>19</v>
      </c>
      <c r="B28" s="53"/>
      <c r="C28" s="52"/>
      <c r="D28" s="52"/>
      <c r="E28" s="52"/>
      <c r="F28" s="173"/>
      <c r="G28" s="44" t="str">
        <f>IF(ISNA(VLOOKUP(F28,'DD LIST DATA'!B$23:E$38,4,FALSE)),"",VLOOKUP(F28,'DD LIST DATA'!B$23:E$38,4,FALSE))</f>
        <v/>
      </c>
      <c r="H28" s="54"/>
      <c r="I28" s="52"/>
      <c r="J28" s="55">
        <f t="shared" si="1"/>
        <v>0</v>
      </c>
      <c r="K28" s="56"/>
      <c r="L28" s="55">
        <f t="shared" si="2"/>
        <v>0</v>
      </c>
      <c r="M28" s="275"/>
      <c r="N28" s="275"/>
      <c r="O28" s="276"/>
      <c r="P28" s="277"/>
      <c r="Q28" s="59"/>
    </row>
    <row r="29" spans="1:17" s="51" customFormat="1" ht="24.95" customHeight="1" x14ac:dyDescent="0.2">
      <c r="A29" s="52">
        <v>20</v>
      </c>
      <c r="B29" s="53"/>
      <c r="C29" s="52"/>
      <c r="D29" s="52"/>
      <c r="E29" s="52"/>
      <c r="F29" s="173"/>
      <c r="G29" s="44" t="str">
        <f>IF(ISNA(VLOOKUP(F29,'DD LIST DATA'!B$23:E$38,4,FALSE)),"",VLOOKUP(F29,'DD LIST DATA'!B$23:E$38,4,FALSE))</f>
        <v/>
      </c>
      <c r="H29" s="54"/>
      <c r="I29" s="52"/>
      <c r="J29" s="55">
        <f t="shared" si="1"/>
        <v>0</v>
      </c>
      <c r="K29" s="56"/>
      <c r="L29" s="55">
        <f t="shared" si="2"/>
        <v>0</v>
      </c>
      <c r="M29" s="275"/>
      <c r="N29" s="275"/>
      <c r="O29" s="276"/>
      <c r="P29" s="277"/>
      <c r="Q29" s="59"/>
    </row>
    <row r="30" spans="1:17" s="51" customFormat="1" ht="24.95" customHeight="1" x14ac:dyDescent="0.2">
      <c r="A30" s="52">
        <v>21</v>
      </c>
      <c r="B30" s="53"/>
      <c r="C30" s="52"/>
      <c r="D30" s="52"/>
      <c r="E30" s="52"/>
      <c r="F30" s="173"/>
      <c r="G30" s="44" t="str">
        <f>IF(ISNA(VLOOKUP(F30,'DD LIST DATA'!B$23:E$38,4,FALSE)),"",VLOOKUP(F30,'DD LIST DATA'!B$23:E$38,4,FALSE))</f>
        <v/>
      </c>
      <c r="H30" s="54"/>
      <c r="I30" s="52"/>
      <c r="J30" s="55">
        <f t="shared" si="1"/>
        <v>0</v>
      </c>
      <c r="K30" s="56"/>
      <c r="L30" s="55">
        <f t="shared" si="2"/>
        <v>0</v>
      </c>
      <c r="M30" s="275"/>
      <c r="N30" s="275"/>
      <c r="O30" s="276"/>
      <c r="P30" s="277"/>
      <c r="Q30" s="59"/>
    </row>
    <row r="31" spans="1:17" s="51" customFormat="1" ht="24.95" customHeight="1" x14ac:dyDescent="0.2">
      <c r="A31" s="52">
        <v>22</v>
      </c>
      <c r="B31" s="53"/>
      <c r="C31" s="52"/>
      <c r="D31" s="52"/>
      <c r="E31" s="52"/>
      <c r="F31" s="173"/>
      <c r="G31" s="44" t="str">
        <f>IF(ISNA(VLOOKUP(F31,'DD LIST DATA'!B$23:E$38,4,FALSE)),"",VLOOKUP(F31,'DD LIST DATA'!B$23:E$38,4,FALSE))</f>
        <v/>
      </c>
      <c r="H31" s="54"/>
      <c r="I31" s="52"/>
      <c r="J31" s="55">
        <f t="shared" si="1"/>
        <v>0</v>
      </c>
      <c r="K31" s="56"/>
      <c r="L31" s="55">
        <f t="shared" si="2"/>
        <v>0</v>
      </c>
      <c r="M31" s="275"/>
      <c r="N31" s="275"/>
      <c r="O31" s="276"/>
      <c r="P31" s="277"/>
      <c r="Q31" s="59"/>
    </row>
    <row r="32" spans="1:17" s="51" customFormat="1" ht="24.95" customHeight="1" x14ac:dyDescent="0.2">
      <c r="A32" s="52">
        <v>23</v>
      </c>
      <c r="B32" s="53"/>
      <c r="C32" s="52"/>
      <c r="D32" s="52"/>
      <c r="E32" s="52"/>
      <c r="F32" s="173"/>
      <c r="G32" s="44" t="str">
        <f>IF(ISNA(VLOOKUP(F32,'DD LIST DATA'!B$23:E$38,4,FALSE)),"",VLOOKUP(F32,'DD LIST DATA'!B$23:E$38,4,FALSE))</f>
        <v/>
      </c>
      <c r="H32" s="54"/>
      <c r="I32" s="52"/>
      <c r="J32" s="55">
        <f t="shared" si="1"/>
        <v>0</v>
      </c>
      <c r="K32" s="56"/>
      <c r="L32" s="55">
        <f t="shared" si="2"/>
        <v>0</v>
      </c>
      <c r="M32" s="275"/>
      <c r="N32" s="275"/>
      <c r="O32" s="276"/>
      <c r="P32" s="277"/>
      <c r="Q32" s="59"/>
    </row>
    <row r="33" spans="1:17" s="51" customFormat="1" ht="24.95" customHeight="1" x14ac:dyDescent="0.2">
      <c r="A33" s="52">
        <v>24</v>
      </c>
      <c r="B33" s="53"/>
      <c r="C33" s="52"/>
      <c r="D33" s="52"/>
      <c r="E33" s="52"/>
      <c r="F33" s="173"/>
      <c r="G33" s="44" t="str">
        <f>IF(ISNA(VLOOKUP(F33,'DD LIST DATA'!B$23:E$38,4,FALSE)),"",VLOOKUP(F33,'DD LIST DATA'!B$23:E$38,4,FALSE))</f>
        <v/>
      </c>
      <c r="H33" s="54"/>
      <c r="I33" s="52"/>
      <c r="J33" s="55">
        <f t="shared" si="1"/>
        <v>0</v>
      </c>
      <c r="K33" s="56"/>
      <c r="L33" s="55">
        <f t="shared" si="2"/>
        <v>0</v>
      </c>
      <c r="M33" s="275"/>
      <c r="N33" s="275"/>
      <c r="O33" s="276"/>
      <c r="P33" s="277"/>
      <c r="Q33" s="59"/>
    </row>
    <row r="34" spans="1:17" s="51" customFormat="1" ht="24.95" customHeight="1" x14ac:dyDescent="0.2">
      <c r="A34" s="52">
        <v>25</v>
      </c>
      <c r="B34" s="53"/>
      <c r="C34" s="52"/>
      <c r="D34" s="52"/>
      <c r="E34" s="52"/>
      <c r="F34" s="173"/>
      <c r="G34" s="44" t="str">
        <f>IF(ISNA(VLOOKUP(F34,'DD LIST DATA'!B$23:E$38,4,FALSE)),"",VLOOKUP(F34,'DD LIST DATA'!B$23:E$38,4,FALSE))</f>
        <v/>
      </c>
      <c r="H34" s="54"/>
      <c r="I34" s="52"/>
      <c r="J34" s="55">
        <f t="shared" si="1"/>
        <v>0</v>
      </c>
      <c r="K34" s="56"/>
      <c r="L34" s="55">
        <f t="shared" si="2"/>
        <v>0</v>
      </c>
      <c r="M34" s="275"/>
      <c r="N34" s="275"/>
      <c r="O34" s="276"/>
      <c r="P34" s="278"/>
      <c r="Q34" s="59"/>
    </row>
    <row r="35" spans="1:17" s="51" customFormat="1" ht="24.95" customHeight="1" x14ac:dyDescent="0.2">
      <c r="A35" s="52">
        <v>26</v>
      </c>
      <c r="B35" s="53"/>
      <c r="C35" s="52"/>
      <c r="D35" s="52"/>
      <c r="E35" s="52"/>
      <c r="F35" s="173"/>
      <c r="G35" s="44" t="str">
        <f>IF(ISNA(VLOOKUP(F35,'DD LIST DATA'!B$23:E$38,4,FALSE)),"",VLOOKUP(F35,'DD LIST DATA'!B$23:E$38,4,FALSE))</f>
        <v/>
      </c>
      <c r="H35" s="54"/>
      <c r="I35" s="52"/>
      <c r="J35" s="55">
        <f t="shared" si="1"/>
        <v>0</v>
      </c>
      <c r="K35" s="56"/>
      <c r="L35" s="55">
        <f t="shared" si="2"/>
        <v>0</v>
      </c>
      <c r="M35" s="275"/>
      <c r="N35" s="275"/>
      <c r="O35" s="276"/>
      <c r="P35" s="278"/>
      <c r="Q35" s="59"/>
    </row>
    <row r="36" spans="1:17" s="51" customFormat="1" ht="24.95" customHeight="1" x14ac:dyDescent="0.2">
      <c r="A36" s="52">
        <v>27</v>
      </c>
      <c r="B36" s="53"/>
      <c r="C36" s="52"/>
      <c r="D36" s="52"/>
      <c r="E36" s="52"/>
      <c r="F36" s="173"/>
      <c r="G36" s="44" t="str">
        <f>IF(ISNA(VLOOKUP(F36,'DD LIST DATA'!B$23:E$38,4,FALSE)),"",VLOOKUP(F36,'DD LIST DATA'!B$23:E$38,4,FALSE))</f>
        <v/>
      </c>
      <c r="H36" s="54"/>
      <c r="I36" s="52"/>
      <c r="J36" s="55">
        <f t="shared" si="1"/>
        <v>0</v>
      </c>
      <c r="K36" s="56"/>
      <c r="L36" s="55">
        <f t="shared" si="2"/>
        <v>0</v>
      </c>
      <c r="M36" s="275"/>
      <c r="N36" s="275"/>
      <c r="O36" s="276"/>
      <c r="P36" s="278"/>
      <c r="Q36" s="59"/>
    </row>
    <row r="37" spans="1:17" s="51" customFormat="1" ht="24.95" customHeight="1" x14ac:dyDescent="0.2">
      <c r="A37" s="52">
        <v>28</v>
      </c>
      <c r="B37" s="53"/>
      <c r="C37" s="52"/>
      <c r="D37" s="52"/>
      <c r="E37" s="52"/>
      <c r="F37" s="173"/>
      <c r="G37" s="44" t="str">
        <f>IF(ISNA(VLOOKUP(F37,'DD LIST DATA'!B$23:E$38,4,FALSE)),"",VLOOKUP(F37,'DD LIST DATA'!B$23:E$38,4,FALSE))</f>
        <v/>
      </c>
      <c r="H37" s="54"/>
      <c r="I37" s="52"/>
      <c r="J37" s="55">
        <f t="shared" si="1"/>
        <v>0</v>
      </c>
      <c r="K37" s="56"/>
      <c r="L37" s="55">
        <f t="shared" si="2"/>
        <v>0</v>
      </c>
      <c r="M37" s="275"/>
      <c r="N37" s="275"/>
      <c r="O37" s="276"/>
      <c r="P37" s="278"/>
      <c r="Q37" s="59"/>
    </row>
    <row r="38" spans="1:17" s="51" customFormat="1" ht="24.95" customHeight="1" x14ac:dyDescent="0.2">
      <c r="A38" s="52">
        <v>29</v>
      </c>
      <c r="B38" s="53"/>
      <c r="C38" s="52"/>
      <c r="D38" s="52"/>
      <c r="E38" s="52"/>
      <c r="F38" s="173"/>
      <c r="G38" s="44" t="str">
        <f>IF(ISNA(VLOOKUP(F38,'DD LIST DATA'!B$23:E$38,4,FALSE)),"",VLOOKUP(F38,'DD LIST DATA'!B$23:E$38,4,FALSE))</f>
        <v/>
      </c>
      <c r="H38" s="54"/>
      <c r="I38" s="52"/>
      <c r="J38" s="55">
        <f t="shared" si="1"/>
        <v>0</v>
      </c>
      <c r="K38" s="56"/>
      <c r="L38" s="55">
        <f t="shared" si="2"/>
        <v>0</v>
      </c>
      <c r="M38" s="275"/>
      <c r="N38" s="275"/>
      <c r="O38" s="276"/>
      <c r="P38" s="278"/>
      <c r="Q38" s="59"/>
    </row>
    <row r="39" spans="1:17" s="51" customFormat="1" ht="24.95" customHeight="1" x14ac:dyDescent="0.2">
      <c r="A39" s="52">
        <v>30</v>
      </c>
      <c r="B39" s="53"/>
      <c r="C39" s="52"/>
      <c r="D39" s="52"/>
      <c r="E39" s="52"/>
      <c r="F39" s="173"/>
      <c r="G39" s="44" t="str">
        <f>IF(ISNA(VLOOKUP(F39,'DD LIST DATA'!B$23:E$38,4,FALSE)),"",VLOOKUP(F39,'DD LIST DATA'!B$23:E$38,4,FALSE))</f>
        <v/>
      </c>
      <c r="H39" s="54"/>
      <c r="I39" s="52"/>
      <c r="J39" s="55">
        <f t="shared" si="1"/>
        <v>0</v>
      </c>
      <c r="K39" s="56"/>
      <c r="L39" s="55">
        <f t="shared" si="2"/>
        <v>0</v>
      </c>
      <c r="M39" s="275"/>
      <c r="N39" s="275"/>
      <c r="O39" s="276"/>
      <c r="P39" s="278"/>
      <c r="Q39" s="59"/>
    </row>
    <row r="40" spans="1:17" s="51" customFormat="1" ht="24.95" customHeight="1" x14ac:dyDescent="0.2">
      <c r="A40" s="52">
        <v>31</v>
      </c>
      <c r="B40" s="53"/>
      <c r="C40" s="52"/>
      <c r="D40" s="52"/>
      <c r="E40" s="52"/>
      <c r="F40" s="173"/>
      <c r="G40" s="44" t="str">
        <f>IF(ISNA(VLOOKUP(F40,'DD LIST DATA'!B$23:E$38,4,FALSE)),"",VLOOKUP(F40,'DD LIST DATA'!B$23:E$38,4,FALSE))</f>
        <v/>
      </c>
      <c r="H40" s="54"/>
      <c r="I40" s="52"/>
      <c r="J40" s="55">
        <f t="shared" si="1"/>
        <v>0</v>
      </c>
      <c r="K40" s="56"/>
      <c r="L40" s="55">
        <f t="shared" si="2"/>
        <v>0</v>
      </c>
      <c r="M40" s="275"/>
      <c r="N40" s="275"/>
      <c r="O40" s="276"/>
      <c r="P40" s="278"/>
      <c r="Q40" s="59"/>
    </row>
    <row r="41" spans="1:17" s="51" customFormat="1" ht="24.95" customHeight="1" x14ac:dyDescent="0.2">
      <c r="A41" s="52">
        <v>32</v>
      </c>
      <c r="B41" s="53"/>
      <c r="C41" s="52"/>
      <c r="D41" s="52"/>
      <c r="E41" s="52"/>
      <c r="F41" s="173"/>
      <c r="G41" s="44" t="str">
        <f>IF(ISNA(VLOOKUP(F41,'DD LIST DATA'!B$23:E$38,4,FALSE)),"",VLOOKUP(F41,'DD LIST DATA'!B$23:E$38,4,FALSE))</f>
        <v/>
      </c>
      <c r="H41" s="54"/>
      <c r="I41" s="52"/>
      <c r="J41" s="55">
        <f t="shared" si="1"/>
        <v>0</v>
      </c>
      <c r="K41" s="56"/>
      <c r="L41" s="55">
        <f t="shared" si="2"/>
        <v>0</v>
      </c>
      <c r="M41" s="275"/>
      <c r="N41" s="275"/>
      <c r="O41" s="276"/>
      <c r="P41" s="278"/>
      <c r="Q41" s="59"/>
    </row>
    <row r="42" spans="1:17" s="51" customFormat="1" ht="24.95" customHeight="1" x14ac:dyDescent="0.2">
      <c r="A42" s="52">
        <v>33</v>
      </c>
      <c r="B42" s="53"/>
      <c r="C42" s="52"/>
      <c r="D42" s="52"/>
      <c r="E42" s="52"/>
      <c r="F42" s="173"/>
      <c r="G42" s="44" t="str">
        <f>IF(ISNA(VLOOKUP(F42,'DD LIST DATA'!B$23:E$38,4,FALSE)),"",VLOOKUP(F42,'DD LIST DATA'!B$23:E$38,4,FALSE))</f>
        <v/>
      </c>
      <c r="H42" s="54"/>
      <c r="I42" s="52"/>
      <c r="J42" s="55">
        <f t="shared" si="1"/>
        <v>0</v>
      </c>
      <c r="K42" s="56"/>
      <c r="L42" s="55">
        <f t="shared" si="2"/>
        <v>0</v>
      </c>
      <c r="M42" s="275"/>
      <c r="N42" s="275"/>
      <c r="O42" s="276"/>
      <c r="P42" s="278"/>
      <c r="Q42" s="59"/>
    </row>
    <row r="43" spans="1:17" s="51" customFormat="1" ht="24.95" customHeight="1" x14ac:dyDescent="0.2">
      <c r="A43" s="52">
        <v>34</v>
      </c>
      <c r="B43" s="53"/>
      <c r="C43" s="52"/>
      <c r="D43" s="52"/>
      <c r="E43" s="52"/>
      <c r="F43" s="173"/>
      <c r="G43" s="44" t="str">
        <f>IF(ISNA(VLOOKUP(F43,'DD LIST DATA'!B$23:E$38,4,FALSE)),"",VLOOKUP(F43,'DD LIST DATA'!B$23:E$38,4,FALSE))</f>
        <v/>
      </c>
      <c r="H43" s="54"/>
      <c r="I43" s="52"/>
      <c r="J43" s="55">
        <f t="shared" si="1"/>
        <v>0</v>
      </c>
      <c r="K43" s="56"/>
      <c r="L43" s="55">
        <f t="shared" si="2"/>
        <v>0</v>
      </c>
      <c r="M43" s="275"/>
      <c r="N43" s="275"/>
      <c r="O43" s="276"/>
      <c r="P43" s="278"/>
      <c r="Q43" s="59"/>
    </row>
    <row r="44" spans="1:17" s="51" customFormat="1" ht="24.95" customHeight="1" x14ac:dyDescent="0.2">
      <c r="A44" s="52">
        <v>35</v>
      </c>
      <c r="B44" s="53"/>
      <c r="C44" s="52"/>
      <c r="D44" s="52"/>
      <c r="E44" s="52"/>
      <c r="F44" s="173"/>
      <c r="G44" s="44" t="str">
        <f>IF(ISNA(VLOOKUP(F44,'DD LIST DATA'!B$23:E$38,4,FALSE)),"",VLOOKUP(F44,'DD LIST DATA'!B$23:E$38,4,FALSE))</f>
        <v/>
      </c>
      <c r="H44" s="54"/>
      <c r="I44" s="52"/>
      <c r="J44" s="55">
        <f t="shared" si="1"/>
        <v>0</v>
      </c>
      <c r="K44" s="56"/>
      <c r="L44" s="55">
        <f t="shared" si="2"/>
        <v>0</v>
      </c>
      <c r="M44" s="275"/>
      <c r="N44" s="275"/>
      <c r="O44" s="276"/>
      <c r="P44" s="278"/>
      <c r="Q44" s="59"/>
    </row>
    <row r="45" spans="1:17" s="51" customFormat="1" ht="24.95" customHeight="1" x14ac:dyDescent="0.2">
      <c r="A45" s="52">
        <v>36</v>
      </c>
      <c r="B45" s="53"/>
      <c r="C45" s="52"/>
      <c r="D45" s="52"/>
      <c r="E45" s="52"/>
      <c r="F45" s="173"/>
      <c r="G45" s="44" t="str">
        <f>IF(ISNA(VLOOKUP(F45,'DD LIST DATA'!B$23:E$38,4,FALSE)),"",VLOOKUP(F45,'DD LIST DATA'!B$23:E$38,4,FALSE))</f>
        <v/>
      </c>
      <c r="H45" s="54"/>
      <c r="I45" s="52"/>
      <c r="J45" s="55">
        <f t="shared" si="1"/>
        <v>0</v>
      </c>
      <c r="K45" s="56"/>
      <c r="L45" s="55">
        <f t="shared" si="2"/>
        <v>0</v>
      </c>
      <c r="M45" s="275"/>
      <c r="N45" s="275"/>
      <c r="O45" s="276"/>
      <c r="P45" s="278"/>
      <c r="Q45" s="59"/>
    </row>
    <row r="46" spans="1:17" s="51" customFormat="1" ht="24.95" customHeight="1" x14ac:dyDescent="0.2">
      <c r="A46" s="52">
        <v>37</v>
      </c>
      <c r="B46" s="53"/>
      <c r="C46" s="52"/>
      <c r="D46" s="52"/>
      <c r="E46" s="52"/>
      <c r="F46" s="173"/>
      <c r="G46" s="44" t="str">
        <f>IF(ISNA(VLOOKUP(F46,'DD LIST DATA'!B$23:E$38,4,FALSE)),"",VLOOKUP(F46,'DD LIST DATA'!B$23:E$38,4,FALSE))</f>
        <v/>
      </c>
      <c r="H46" s="54"/>
      <c r="I46" s="52"/>
      <c r="J46" s="55">
        <f t="shared" si="1"/>
        <v>0</v>
      </c>
      <c r="K46" s="56"/>
      <c r="L46" s="55">
        <f t="shared" si="2"/>
        <v>0</v>
      </c>
      <c r="M46" s="275"/>
      <c r="N46" s="275"/>
      <c r="O46" s="276"/>
      <c r="P46" s="278"/>
      <c r="Q46" s="59"/>
    </row>
    <row r="47" spans="1:17" s="51" customFormat="1" ht="24.95" customHeight="1" x14ac:dyDescent="0.2">
      <c r="A47" s="52">
        <v>38</v>
      </c>
      <c r="B47" s="53"/>
      <c r="C47" s="52"/>
      <c r="D47" s="52"/>
      <c r="E47" s="52"/>
      <c r="F47" s="173"/>
      <c r="G47" s="44" t="str">
        <f>IF(ISNA(VLOOKUP(F47,'DD LIST DATA'!B$23:E$38,4,FALSE)),"",VLOOKUP(F47,'DD LIST DATA'!B$23:E$38,4,FALSE))</f>
        <v/>
      </c>
      <c r="H47" s="54"/>
      <c r="I47" s="52"/>
      <c r="J47" s="55">
        <f t="shared" si="1"/>
        <v>0</v>
      </c>
      <c r="K47" s="56"/>
      <c r="L47" s="55">
        <f t="shared" si="2"/>
        <v>0</v>
      </c>
      <c r="M47" s="275"/>
      <c r="N47" s="275"/>
      <c r="O47" s="276"/>
      <c r="P47" s="277"/>
      <c r="Q47" s="59"/>
    </row>
    <row r="48" spans="1:17" s="51" customFormat="1" ht="24.95" customHeight="1" x14ac:dyDescent="0.2">
      <c r="A48" s="52">
        <v>39</v>
      </c>
      <c r="B48" s="53"/>
      <c r="C48" s="52"/>
      <c r="D48" s="52"/>
      <c r="E48" s="52"/>
      <c r="F48" s="173"/>
      <c r="G48" s="44" t="str">
        <f>IF(ISNA(VLOOKUP(F48,'DD LIST DATA'!B$23:E$38,4,FALSE)),"",VLOOKUP(F48,'DD LIST DATA'!B$23:E$38,4,FALSE))</f>
        <v/>
      </c>
      <c r="H48" s="54"/>
      <c r="I48" s="52"/>
      <c r="J48" s="55">
        <f t="shared" si="1"/>
        <v>0</v>
      </c>
      <c r="K48" s="56"/>
      <c r="L48" s="55">
        <f t="shared" si="2"/>
        <v>0</v>
      </c>
      <c r="M48" s="275"/>
      <c r="N48" s="275"/>
      <c r="O48" s="276"/>
      <c r="P48" s="277"/>
      <c r="Q48" s="59"/>
    </row>
    <row r="49" spans="1:18" s="51" customFormat="1" ht="24.95" customHeight="1" x14ac:dyDescent="0.2">
      <c r="A49" s="52">
        <v>40</v>
      </c>
      <c r="B49" s="53"/>
      <c r="C49" s="52"/>
      <c r="D49" s="52"/>
      <c r="E49" s="52"/>
      <c r="F49" s="173"/>
      <c r="G49" s="44" t="str">
        <f>IF(ISNA(VLOOKUP(F49,'DD LIST DATA'!B$23:E$38,4,FALSE)),"",VLOOKUP(F49,'DD LIST DATA'!B$23:E$38,4,FALSE))</f>
        <v/>
      </c>
      <c r="H49" s="54"/>
      <c r="I49" s="52"/>
      <c r="J49" s="55">
        <f t="shared" si="1"/>
        <v>0</v>
      </c>
      <c r="K49" s="56"/>
      <c r="L49" s="55">
        <f t="shared" si="2"/>
        <v>0</v>
      </c>
      <c r="M49" s="275"/>
      <c r="N49" s="275"/>
      <c r="O49" s="276"/>
      <c r="P49" s="279"/>
      <c r="Q49" s="59"/>
    </row>
    <row r="50" spans="1:18" s="51" customFormat="1" ht="24.95" customHeight="1" x14ac:dyDescent="0.2">
      <c r="A50" s="52">
        <v>41</v>
      </c>
      <c r="B50" s="53"/>
      <c r="C50" s="52"/>
      <c r="D50" s="52"/>
      <c r="E50" s="52"/>
      <c r="F50" s="173"/>
      <c r="G50" s="44" t="str">
        <f>IF(ISNA(VLOOKUP(F50,'DD LIST DATA'!B$23:E$38,4,FALSE)),"",VLOOKUP(F50,'DD LIST DATA'!B$23:E$38,4,FALSE))</f>
        <v/>
      </c>
      <c r="H50" s="54"/>
      <c r="I50" s="52"/>
      <c r="J50" s="55">
        <f t="shared" si="1"/>
        <v>0</v>
      </c>
      <c r="K50" s="56"/>
      <c r="L50" s="55">
        <f t="shared" si="2"/>
        <v>0</v>
      </c>
      <c r="M50" s="275"/>
      <c r="N50" s="275"/>
      <c r="O50" s="276"/>
      <c r="P50" s="279"/>
      <c r="Q50" s="59"/>
    </row>
    <row r="51" spans="1:18" s="51" customFormat="1" ht="24.95" customHeight="1" x14ac:dyDescent="0.2">
      <c r="A51" s="52">
        <v>42</v>
      </c>
      <c r="B51" s="53"/>
      <c r="C51" s="52"/>
      <c r="D51" s="52"/>
      <c r="E51" s="52"/>
      <c r="F51" s="173"/>
      <c r="G51" s="44" t="str">
        <f>IF(ISNA(VLOOKUP(F51,'DD LIST DATA'!B$23:E$38,4,FALSE)),"",VLOOKUP(F51,'DD LIST DATA'!B$23:E$38,4,FALSE))</f>
        <v/>
      </c>
      <c r="H51" s="54"/>
      <c r="I51" s="52"/>
      <c r="J51" s="55">
        <f t="shared" si="1"/>
        <v>0</v>
      </c>
      <c r="K51" s="56"/>
      <c r="L51" s="55">
        <f t="shared" si="2"/>
        <v>0</v>
      </c>
      <c r="M51" s="275"/>
      <c r="N51" s="275"/>
      <c r="O51" s="276"/>
      <c r="P51" s="279"/>
      <c r="Q51" s="59"/>
    </row>
    <row r="52" spans="1:18" s="51" customFormat="1" ht="24.95" customHeight="1" x14ac:dyDescent="0.2">
      <c r="A52" s="52">
        <v>43</v>
      </c>
      <c r="B52" s="53"/>
      <c r="C52" s="52"/>
      <c r="D52" s="52"/>
      <c r="E52" s="52"/>
      <c r="F52" s="173"/>
      <c r="G52" s="44" t="str">
        <f>IF(ISNA(VLOOKUP(F52,'DD LIST DATA'!B$23:E$38,4,FALSE)),"",VLOOKUP(F52,'DD LIST DATA'!B$23:E$38,4,FALSE))</f>
        <v/>
      </c>
      <c r="H52" s="54"/>
      <c r="I52" s="52"/>
      <c r="J52" s="55">
        <f t="shared" si="1"/>
        <v>0</v>
      </c>
      <c r="K52" s="56"/>
      <c r="L52" s="55">
        <f t="shared" si="2"/>
        <v>0</v>
      </c>
      <c r="M52" s="275"/>
      <c r="N52" s="275"/>
      <c r="O52" s="276"/>
      <c r="P52" s="279"/>
      <c r="Q52" s="59"/>
    </row>
    <row r="53" spans="1:18" s="51" customFormat="1" ht="24.95" customHeight="1" x14ac:dyDescent="0.2">
      <c r="A53" s="52">
        <v>44</v>
      </c>
      <c r="B53" s="53"/>
      <c r="C53" s="52"/>
      <c r="D53" s="52"/>
      <c r="E53" s="52"/>
      <c r="F53" s="173"/>
      <c r="G53" s="44" t="str">
        <f>IF(ISNA(VLOOKUP(F53,'DD LIST DATA'!B$23:E$38,4,FALSE)),"",VLOOKUP(F53,'DD LIST DATA'!B$23:E$38,4,FALSE))</f>
        <v/>
      </c>
      <c r="H53" s="54"/>
      <c r="I53" s="52"/>
      <c r="J53" s="55">
        <f t="shared" si="1"/>
        <v>0</v>
      </c>
      <c r="K53" s="56"/>
      <c r="L53" s="55">
        <f t="shared" si="2"/>
        <v>0</v>
      </c>
      <c r="M53" s="275"/>
      <c r="N53" s="275"/>
      <c r="O53" s="276"/>
      <c r="P53" s="279"/>
      <c r="Q53" s="59"/>
    </row>
    <row r="54" spans="1:18" s="51" customFormat="1" ht="24.95" customHeight="1" x14ac:dyDescent="0.2">
      <c r="A54" s="52">
        <v>45</v>
      </c>
      <c r="B54" s="53"/>
      <c r="C54" s="52"/>
      <c r="D54" s="52"/>
      <c r="E54" s="52"/>
      <c r="F54" s="173"/>
      <c r="G54" s="44" t="str">
        <f>IF(ISNA(VLOOKUP(F54,'DD LIST DATA'!B$23:E$38,4,FALSE)),"",VLOOKUP(F54,'DD LIST DATA'!B$23:E$38,4,FALSE))</f>
        <v/>
      </c>
      <c r="H54" s="54"/>
      <c r="I54" s="52"/>
      <c r="J54" s="55">
        <f t="shared" si="1"/>
        <v>0</v>
      </c>
      <c r="K54" s="56"/>
      <c r="L54" s="55">
        <f t="shared" si="2"/>
        <v>0</v>
      </c>
      <c r="M54" s="275"/>
      <c r="N54" s="275"/>
      <c r="O54" s="276"/>
      <c r="P54" s="279"/>
      <c r="Q54" s="59"/>
    </row>
    <row r="55" spans="1:18" s="51" customFormat="1" ht="24.95" customHeight="1" thickBot="1" x14ac:dyDescent="0.25">
      <c r="A55" s="52">
        <v>46</v>
      </c>
      <c r="B55" s="53"/>
      <c r="C55" s="52"/>
      <c r="D55" s="52"/>
      <c r="E55" s="52"/>
      <c r="F55" s="173"/>
      <c r="G55" s="44" t="str">
        <f>IF(ISNA(VLOOKUP(F55,'DD LIST DATA'!B$23:E$38,4,FALSE)),"",VLOOKUP(F55,'DD LIST DATA'!B$23:E$38,4,FALSE))</f>
        <v/>
      </c>
      <c r="H55" s="54"/>
      <c r="I55" s="52"/>
      <c r="J55" s="55">
        <f t="shared" si="1"/>
        <v>0</v>
      </c>
      <c r="K55" s="56"/>
      <c r="L55" s="55">
        <f t="shared" si="2"/>
        <v>0</v>
      </c>
      <c r="M55" s="275"/>
      <c r="N55" s="275"/>
      <c r="O55" s="276"/>
      <c r="P55" s="277"/>
      <c r="Q55" s="62"/>
    </row>
    <row r="56" spans="1:18" s="64" customFormat="1" ht="20.25" customHeight="1" thickBot="1" x14ac:dyDescent="0.25">
      <c r="A56" s="186" t="s">
        <v>156</v>
      </c>
      <c r="B56" s="186"/>
      <c r="C56" s="186"/>
      <c r="D56" s="186"/>
      <c r="E56" s="186"/>
      <c r="F56" s="186"/>
      <c r="G56" s="261">
        <f>SUM(G10:G55)</f>
        <v>0</v>
      </c>
      <c r="H56" s="187">
        <f>SUM(H10:H55)</f>
        <v>0</v>
      </c>
      <c r="I56" s="188"/>
      <c r="J56" s="187">
        <f>SUM(J10:J55)</f>
        <v>0</v>
      </c>
      <c r="K56" s="188"/>
      <c r="L56" s="187">
        <f t="shared" ref="L56:N56" si="3">SUM(L10:L55)</f>
        <v>0</v>
      </c>
      <c r="M56" s="280">
        <f t="shared" si="3"/>
        <v>0</v>
      </c>
      <c r="N56" s="280">
        <f t="shared" si="3"/>
        <v>0</v>
      </c>
      <c r="O56" s="281">
        <f>SUM(O10:O55)</f>
        <v>0</v>
      </c>
      <c r="P56" s="349">
        <f>SUM(P10:P55)</f>
        <v>0</v>
      </c>
      <c r="Q56" s="63"/>
    </row>
    <row r="57" spans="1:18" s="51" customFormat="1" ht="19.5" customHeight="1" thickBot="1" x14ac:dyDescent="0.25">
      <c r="B57" s="65"/>
      <c r="G57" s="66"/>
      <c r="H57" s="66"/>
      <c r="J57" s="66"/>
      <c r="M57" s="66"/>
      <c r="P57" s="67"/>
      <c r="R57" s="68"/>
    </row>
    <row r="58" spans="1:18" s="51" customFormat="1" ht="19.5" customHeight="1" x14ac:dyDescent="0.2">
      <c r="B58" s="402" t="s">
        <v>157</v>
      </c>
      <c r="C58" s="403"/>
      <c r="D58" s="403"/>
      <c r="E58" s="403"/>
      <c r="F58" s="403"/>
      <c r="G58" s="403"/>
      <c r="H58" s="403"/>
      <c r="I58" s="403"/>
      <c r="J58" s="403"/>
      <c r="K58" s="403"/>
      <c r="L58" s="403"/>
      <c r="M58" s="403"/>
      <c r="N58" s="403"/>
      <c r="O58" s="403"/>
      <c r="P58" s="403"/>
      <c r="Q58" s="404"/>
      <c r="R58" s="68"/>
    </row>
    <row r="59" spans="1:18" s="51" customFormat="1" ht="19.5" customHeight="1" x14ac:dyDescent="0.2">
      <c r="B59" s="405"/>
      <c r="C59" s="406"/>
      <c r="D59" s="406"/>
      <c r="E59" s="406"/>
      <c r="F59" s="406"/>
      <c r="G59" s="406"/>
      <c r="H59" s="406"/>
      <c r="I59" s="406"/>
      <c r="J59" s="406"/>
      <c r="K59" s="406"/>
      <c r="L59" s="406"/>
      <c r="M59" s="406"/>
      <c r="N59" s="406"/>
      <c r="O59" s="406"/>
      <c r="P59" s="406"/>
      <c r="Q59" s="407"/>
      <c r="R59" s="68"/>
    </row>
    <row r="60" spans="1:18" s="51" customFormat="1" ht="19.5" customHeight="1" x14ac:dyDescent="0.2">
      <c r="B60" s="405"/>
      <c r="C60" s="406"/>
      <c r="D60" s="406"/>
      <c r="E60" s="406"/>
      <c r="F60" s="406"/>
      <c r="G60" s="406"/>
      <c r="H60" s="406"/>
      <c r="I60" s="406"/>
      <c r="J60" s="406"/>
      <c r="K60" s="406"/>
      <c r="L60" s="406"/>
      <c r="M60" s="406"/>
      <c r="N60" s="406"/>
      <c r="O60" s="406"/>
      <c r="P60" s="406"/>
      <c r="Q60" s="407"/>
      <c r="R60" s="68"/>
    </row>
    <row r="61" spans="1:18" s="51" customFormat="1" ht="19.5" customHeight="1" thickBot="1" x14ac:dyDescent="0.25">
      <c r="B61" s="408"/>
      <c r="C61" s="409"/>
      <c r="D61" s="409"/>
      <c r="E61" s="409"/>
      <c r="F61" s="409"/>
      <c r="G61" s="409"/>
      <c r="H61" s="409"/>
      <c r="I61" s="409"/>
      <c r="J61" s="409"/>
      <c r="K61" s="409"/>
      <c r="L61" s="409"/>
      <c r="M61" s="409"/>
      <c r="N61" s="409"/>
      <c r="O61" s="409"/>
      <c r="P61" s="409"/>
      <c r="Q61" s="410"/>
      <c r="R61" s="68"/>
    </row>
    <row r="62" spans="1:18" s="51" customFormat="1" ht="19.5" customHeight="1" thickBot="1" x14ac:dyDescent="0.25">
      <c r="B62" s="65"/>
      <c r="C62" s="65"/>
      <c r="D62" s="65"/>
      <c r="E62" s="65"/>
      <c r="F62" s="65"/>
      <c r="G62" s="65"/>
      <c r="H62" s="65"/>
      <c r="I62" s="65"/>
      <c r="J62" s="65"/>
      <c r="K62" s="65"/>
      <c r="L62" s="65"/>
      <c r="M62" s="65"/>
      <c r="N62" s="65"/>
      <c r="O62" s="65"/>
      <c r="P62" s="65"/>
      <c r="Q62" s="65"/>
      <c r="R62" s="68"/>
    </row>
    <row r="63" spans="1:18" s="69" customFormat="1" ht="30.75" customHeight="1" thickBot="1" x14ac:dyDescent="0.3">
      <c r="C63" s="379" t="s">
        <v>158</v>
      </c>
      <c r="D63" s="380"/>
      <c r="F63" s="381" t="s">
        <v>159</v>
      </c>
      <c r="G63" s="382"/>
      <c r="H63" s="354">
        <f>P56</f>
        <v>0</v>
      </c>
      <c r="J63" s="381" t="s">
        <v>160</v>
      </c>
      <c r="K63" s="383"/>
      <c r="L63" s="382"/>
      <c r="N63" s="384" t="s">
        <v>78</v>
      </c>
      <c r="O63" s="385"/>
      <c r="P63" s="70"/>
      <c r="R63" s="68"/>
    </row>
    <row r="64" spans="1:18" s="51" customFormat="1" ht="24.75" customHeight="1" x14ac:dyDescent="0.25">
      <c r="C64" s="78" t="s">
        <v>161</v>
      </c>
      <c r="D64" s="79">
        <v>0</v>
      </c>
      <c r="E64" s="72"/>
      <c r="F64" s="72"/>
      <c r="G64" s="72"/>
      <c r="H64" s="72"/>
      <c r="J64" s="73" t="s">
        <v>162</v>
      </c>
      <c r="K64" s="74"/>
      <c r="L64" s="75">
        <f>H56</f>
        <v>0</v>
      </c>
      <c r="N64" s="411" t="s">
        <v>163</v>
      </c>
      <c r="O64" s="412"/>
      <c r="P64" s="76">
        <f>L69</f>
        <v>0</v>
      </c>
      <c r="R64" s="68"/>
    </row>
    <row r="65" spans="1:18" s="51" customFormat="1" ht="27" customHeight="1" thickBot="1" x14ac:dyDescent="0.3">
      <c r="A65" s="77"/>
      <c r="B65" s="77"/>
      <c r="C65" s="78" t="s">
        <v>164</v>
      </c>
      <c r="D65" s="79">
        <v>0</v>
      </c>
      <c r="E65" s="72"/>
      <c r="F65" s="72"/>
      <c r="G65" s="72"/>
      <c r="H65" s="72"/>
      <c r="J65" s="361" t="s">
        <v>105</v>
      </c>
      <c r="K65" s="362"/>
      <c r="L65" s="80">
        <f>J56</f>
        <v>0</v>
      </c>
      <c r="N65" s="413" t="s">
        <v>80</v>
      </c>
      <c r="O65" s="414"/>
      <c r="P65" s="81">
        <f>H66</f>
        <v>0</v>
      </c>
      <c r="R65" s="68"/>
    </row>
    <row r="66" spans="1:18" s="51" customFormat="1" ht="30.75" customHeight="1" thickBot="1" x14ac:dyDescent="0.3">
      <c r="A66" s="77"/>
      <c r="B66" s="77"/>
      <c r="C66" s="78" t="s">
        <v>114</v>
      </c>
      <c r="D66" s="79">
        <v>0</v>
      </c>
      <c r="E66" s="72"/>
      <c r="F66" s="381" t="s">
        <v>80</v>
      </c>
      <c r="G66" s="382"/>
      <c r="H66" s="82">
        <f>O56</f>
        <v>0</v>
      </c>
      <c r="J66" s="361" t="s">
        <v>107</v>
      </c>
      <c r="K66" s="362"/>
      <c r="L66" s="80">
        <f>L56</f>
        <v>0</v>
      </c>
      <c r="N66" s="415" t="s">
        <v>165</v>
      </c>
      <c r="O66" s="416"/>
      <c r="P66" s="83">
        <f>D69</f>
        <v>0</v>
      </c>
      <c r="R66" s="68"/>
    </row>
    <row r="67" spans="1:18" s="51" customFormat="1" ht="30.75" customHeight="1" x14ac:dyDescent="0.25">
      <c r="A67" s="77"/>
      <c r="C67" s="78" t="s">
        <v>72</v>
      </c>
      <c r="D67" s="79">
        <v>0</v>
      </c>
      <c r="E67" s="72"/>
      <c r="F67" s="72"/>
      <c r="J67" s="361" t="s">
        <v>57</v>
      </c>
      <c r="K67" s="362"/>
      <c r="L67" s="80">
        <f>N56</f>
        <v>0</v>
      </c>
      <c r="N67" s="415" t="s">
        <v>166</v>
      </c>
      <c r="O67" s="416"/>
      <c r="P67" s="83">
        <f>H63</f>
        <v>0</v>
      </c>
      <c r="R67" s="68"/>
    </row>
    <row r="68" spans="1:18" s="86" customFormat="1" ht="33.75" customHeight="1" thickBot="1" x14ac:dyDescent="0.3">
      <c r="A68" s="84"/>
      <c r="B68" s="84"/>
      <c r="C68" s="89" t="s">
        <v>167</v>
      </c>
      <c r="D68" s="90">
        <v>0</v>
      </c>
      <c r="E68" s="85"/>
      <c r="F68" s="85"/>
      <c r="J68" s="361" t="s">
        <v>168</v>
      </c>
      <c r="K68" s="362"/>
      <c r="L68" s="87">
        <f>M56</f>
        <v>0</v>
      </c>
      <c r="N68" s="422" t="s">
        <v>169</v>
      </c>
      <c r="O68" s="423"/>
      <c r="P68" s="88">
        <f>SUM(P64:P66)-(H63+H69)</f>
        <v>0</v>
      </c>
      <c r="R68" s="68"/>
    </row>
    <row r="69" spans="1:18" s="86" customFormat="1" ht="35.25" customHeight="1" thickBot="1" x14ac:dyDescent="0.3">
      <c r="A69" s="84"/>
      <c r="B69" s="84"/>
      <c r="C69" s="94" t="s">
        <v>204</v>
      </c>
      <c r="D69" s="95">
        <f>SUM(D64:D68)</f>
        <v>0</v>
      </c>
      <c r="E69" s="91"/>
      <c r="F69" s="424" t="s">
        <v>125</v>
      </c>
      <c r="G69" s="425"/>
      <c r="H69" s="179">
        <v>0</v>
      </c>
      <c r="J69" s="363" t="s">
        <v>170</v>
      </c>
      <c r="K69" s="364"/>
      <c r="L69" s="92">
        <f>SUM(L64:L68)</f>
        <v>0</v>
      </c>
      <c r="N69" s="426" t="s">
        <v>171</v>
      </c>
      <c r="O69" s="427"/>
      <c r="P69" s="93">
        <f>G56*O3</f>
        <v>0</v>
      </c>
      <c r="R69" s="68"/>
    </row>
    <row r="70" spans="1:18" s="86" customFormat="1" ht="24" customHeight="1" x14ac:dyDescent="0.25">
      <c r="E70" s="21"/>
      <c r="F70" s="21"/>
      <c r="G70" s="96"/>
      <c r="H70" s="96"/>
      <c r="I70" s="68"/>
      <c r="J70" s="96"/>
      <c r="N70" s="97"/>
      <c r="O70" s="97"/>
      <c r="P70" s="97"/>
      <c r="Q70" s="98"/>
      <c r="R70" s="68"/>
    </row>
    <row r="71" spans="1:18" ht="19.5" customHeight="1" x14ac:dyDescent="0.2">
      <c r="B71" s="21"/>
      <c r="N71" s="99"/>
      <c r="O71" s="99"/>
      <c r="P71" s="98"/>
      <c r="Q71" s="98"/>
    </row>
    <row r="72" spans="1:18" ht="27" customHeight="1" x14ac:dyDescent="0.25">
      <c r="D72" s="417" t="s">
        <v>85</v>
      </c>
      <c r="E72" s="418"/>
      <c r="F72" s="419" t="s">
        <v>84</v>
      </c>
      <c r="G72" s="420"/>
      <c r="H72" s="420"/>
      <c r="I72" s="421"/>
      <c r="P72" s="98"/>
    </row>
    <row r="73" spans="1:18" ht="30.75" customHeight="1" x14ac:dyDescent="0.25">
      <c r="F73" s="180"/>
      <c r="G73" s="181" t="s">
        <v>172</v>
      </c>
      <c r="H73" s="182" t="s">
        <v>173</v>
      </c>
      <c r="I73" s="181" t="s">
        <v>174</v>
      </c>
    </row>
    <row r="74" spans="1:18" ht="22.5" customHeight="1" x14ac:dyDescent="0.25">
      <c r="F74" s="212" t="s">
        <v>175</v>
      </c>
      <c r="G74" s="213">
        <v>0</v>
      </c>
      <c r="H74" s="213">
        <v>0.7</v>
      </c>
      <c r="I74" s="214">
        <f>+H74*G74</f>
        <v>0</v>
      </c>
    </row>
    <row r="75" spans="1:18" ht="30" x14ac:dyDescent="0.25">
      <c r="F75" s="215" t="s">
        <v>176</v>
      </c>
      <c r="G75" s="213">
        <v>0</v>
      </c>
      <c r="H75" s="213">
        <v>0.21</v>
      </c>
      <c r="I75" s="214">
        <f>+H75*G75</f>
        <v>0</v>
      </c>
    </row>
  </sheetData>
  <mergeCells count="22">
    <mergeCell ref="B7:D7"/>
    <mergeCell ref="B58:Q61"/>
    <mergeCell ref="A1:R1"/>
    <mergeCell ref="C2:F2"/>
    <mergeCell ref="H2:J2"/>
    <mergeCell ref="M2:O2"/>
    <mergeCell ref="C3:F3"/>
    <mergeCell ref="M3:N3"/>
    <mergeCell ref="N64:O64"/>
    <mergeCell ref="N65:O65"/>
    <mergeCell ref="F66:G66"/>
    <mergeCell ref="N66:O66"/>
    <mergeCell ref="C63:D63"/>
    <mergeCell ref="F63:G63"/>
    <mergeCell ref="J63:L63"/>
    <mergeCell ref="N63:O63"/>
    <mergeCell ref="D72:E72"/>
    <mergeCell ref="F72:I72"/>
    <mergeCell ref="N67:O67"/>
    <mergeCell ref="N68:O68"/>
    <mergeCell ref="F69:G69"/>
    <mergeCell ref="N69:O69"/>
  </mergeCells>
  <hyperlinks>
    <hyperlink ref="I6" r:id="rId1" xr:uid="{755C994D-E5CF-47B6-8EBF-8F29D104256C}"/>
  </hyperlinks>
  <pageMargins left="0.32" right="0.17" top="0.79" bottom="0.48" header="0.19" footer="0.18"/>
  <pageSetup scale="44" fitToHeight="0" orientation="landscape" r:id="rId2"/>
  <headerFooter>
    <oddHeader>&amp;L&amp;G&amp;C&amp;"Times New Roman,Bold"&amp;14Attendee Detail Cost Analysis Spreadshet</oddHeader>
    <oddFooter>&amp;L&amp;D&amp;C&amp;A&amp;R&amp;P</odd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Title="Grade Selection" prompt="Select the participants grade from the dropdown list. Expenses calculated at the Step 5 level." xr:uid="{3E9B3B70-C9D6-45FC-9B78-271E5E4963BB}">
          <x14:formula1>
            <xm:f>'DD LIST DATA'!$C$2:$C$18</xm:f>
          </x14:formula1>
          <xm:sqref>F10:F55</xm:sqref>
        </x14:dataValidation>
        <x14:dataValidation type="list" allowBlank="1" showInputMessage="1" showErrorMessage="1" promptTitle="Per Diem" prompt="Select the correct per diem at the TDY location. Foreign rates begin after the Domestic rates. " xr:uid="{F4654226-BC84-41E8-AAD2-572CB8FEBDC8}">
          <x14:formula1>
            <xm:f>'DD LIST DATA'!$A$2:$A$273</xm:f>
          </x14:formula1>
          <xm:sqref>I4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575B9-2613-42D5-B692-6FA915672098}">
  <sheetPr>
    <tabColor theme="5" tint="0.59999389629810485"/>
    <pageSetUpPr fitToPage="1"/>
  </sheetPr>
  <dimension ref="A1:R75"/>
  <sheetViews>
    <sheetView zoomScale="90" zoomScaleNormal="90" workbookViewId="0">
      <selection activeCell="G20" sqref="G20"/>
    </sheetView>
  </sheetViews>
  <sheetFormatPr defaultColWidth="9.140625" defaultRowHeight="15" x14ac:dyDescent="0.25"/>
  <cols>
    <col min="1" max="1" width="11.7109375" style="21" customWidth="1"/>
    <col min="2" max="2" width="25" style="100" customWidth="1"/>
    <col min="3" max="3" width="22.28515625" style="21" customWidth="1"/>
    <col min="4" max="4" width="18.42578125" style="21" customWidth="1"/>
    <col min="5" max="5" width="20" style="21" customWidth="1"/>
    <col min="6" max="6" width="16.42578125" style="21" customWidth="1"/>
    <col min="7" max="7" width="15.42578125" style="96" customWidth="1"/>
    <col min="8" max="8" width="14" style="96" customWidth="1"/>
    <col min="9" max="9" width="19.28515625" style="68" customWidth="1"/>
    <col min="10" max="10" width="16.85546875" style="96" customWidth="1"/>
    <col min="11" max="11" width="13.5703125" style="68" customWidth="1"/>
    <col min="12" max="12" width="14.5703125" style="21" customWidth="1"/>
    <col min="13" max="13" width="19.140625" style="96" customWidth="1"/>
    <col min="14" max="14" width="17.5703125" style="68" customWidth="1"/>
    <col min="15" max="15" width="13.140625" style="68" customWidth="1"/>
    <col min="16" max="16" width="27.140625" style="101" customWidth="1"/>
    <col min="17" max="17" width="19.5703125" style="68" customWidth="1"/>
    <col min="18" max="18" width="31.28515625" style="68" customWidth="1"/>
    <col min="19" max="16384" width="9.140625" style="21"/>
  </cols>
  <sheetData>
    <row r="1" spans="1:18" ht="26.25" customHeight="1" thickBot="1" x14ac:dyDescent="0.3">
      <c r="A1" s="386" t="s">
        <v>133</v>
      </c>
      <c r="B1" s="386"/>
      <c r="C1" s="386"/>
      <c r="D1" s="386"/>
      <c r="E1" s="386"/>
      <c r="F1" s="386"/>
      <c r="G1" s="386"/>
      <c r="H1" s="386"/>
      <c r="I1" s="386"/>
      <c r="J1" s="386"/>
      <c r="K1" s="386"/>
      <c r="L1" s="386"/>
      <c r="M1" s="386"/>
      <c r="N1" s="386"/>
      <c r="O1" s="386"/>
      <c r="P1" s="386"/>
      <c r="Q1" s="386"/>
      <c r="R1" s="386"/>
    </row>
    <row r="2" spans="1:18" s="22" customFormat="1" ht="20.25" customHeight="1" thickBot="1" x14ac:dyDescent="0.35">
      <c r="B2" s="292" t="s">
        <v>134</v>
      </c>
      <c r="C2" s="387"/>
      <c r="D2" s="388"/>
      <c r="E2" s="388"/>
      <c r="F2" s="389"/>
      <c r="G2" s="23"/>
      <c r="H2" s="390" t="s">
        <v>15</v>
      </c>
      <c r="I2" s="391"/>
      <c r="J2" s="392"/>
      <c r="M2" s="393" t="s">
        <v>135</v>
      </c>
      <c r="N2" s="394"/>
      <c r="O2" s="395"/>
      <c r="P2" s="23"/>
      <c r="Q2" s="24"/>
      <c r="R2" s="24"/>
    </row>
    <row r="3" spans="1:18" s="22" customFormat="1" ht="21.75" customHeight="1" thickBot="1" x14ac:dyDescent="0.35">
      <c r="B3" s="293" t="s">
        <v>8</v>
      </c>
      <c r="C3" s="431" t="s">
        <v>0</v>
      </c>
      <c r="D3" s="432"/>
      <c r="E3" s="432"/>
      <c r="F3" s="433"/>
      <c r="G3" s="23"/>
      <c r="H3" s="245" t="s">
        <v>16</v>
      </c>
      <c r="I3" s="245" t="s">
        <v>136</v>
      </c>
      <c r="J3" s="246" t="s">
        <v>19</v>
      </c>
      <c r="M3" s="399" t="s">
        <v>22</v>
      </c>
      <c r="N3" s="400"/>
      <c r="O3" s="282">
        <f>(F5-D5)+1</f>
        <v>1</v>
      </c>
      <c r="P3" s="24"/>
      <c r="Q3" s="24"/>
    </row>
    <row r="4" spans="1:18" s="22" customFormat="1" ht="16.149999999999999" customHeight="1" thickBot="1" x14ac:dyDescent="0.3">
      <c r="B4" s="293" t="s">
        <v>10</v>
      </c>
      <c r="C4" s="296" t="s">
        <v>137</v>
      </c>
      <c r="D4" s="290"/>
      <c r="E4" s="297" t="s">
        <v>138</v>
      </c>
      <c r="F4" s="286"/>
      <c r="G4" s="25"/>
      <c r="H4" s="26"/>
      <c r="I4" s="27"/>
      <c r="J4" s="28">
        <f>H4+I4</f>
        <v>0</v>
      </c>
      <c r="M4" s="247"/>
      <c r="N4" s="298" t="s">
        <v>24</v>
      </c>
      <c r="O4" s="283">
        <f>COUNTA(B10:B55)</f>
        <v>0</v>
      </c>
      <c r="P4" s="24"/>
      <c r="Q4" s="24"/>
    </row>
    <row r="5" spans="1:18" s="22" customFormat="1" ht="34.5" thickBot="1" x14ac:dyDescent="0.3">
      <c r="B5" s="294" t="s">
        <v>139</v>
      </c>
      <c r="C5" s="295" t="s">
        <v>11</v>
      </c>
      <c r="D5" s="287"/>
      <c r="E5" s="291" t="s">
        <v>13</v>
      </c>
      <c r="F5" s="288"/>
      <c r="G5" s="25"/>
      <c r="H5" s="358"/>
      <c r="I5" s="358" t="s">
        <v>316</v>
      </c>
      <c r="J5" s="358"/>
      <c r="M5" s="247"/>
      <c r="N5" s="298" t="s">
        <v>140</v>
      </c>
      <c r="O5" s="284" t="str">
        <f>IFERROR(O6/O3,"")</f>
        <v/>
      </c>
      <c r="P5" s="359" t="s">
        <v>141</v>
      </c>
      <c r="Q5" s="359"/>
    </row>
    <row r="6" spans="1:18" s="22" customFormat="1" ht="21.75" customHeight="1" thickBot="1" x14ac:dyDescent="0.35">
      <c r="B6" s="23"/>
      <c r="C6" s="29"/>
      <c r="E6" s="30"/>
      <c r="F6" s="25"/>
      <c r="G6" s="25"/>
      <c r="H6" s="360"/>
      <c r="I6" s="360" t="s">
        <v>142</v>
      </c>
      <c r="J6" s="360"/>
      <c r="M6" s="248"/>
      <c r="N6" s="299" t="s">
        <v>143</v>
      </c>
      <c r="O6" s="285" t="str">
        <f>IFERROR(P68/O4,"")</f>
        <v/>
      </c>
      <c r="P6" s="359"/>
      <c r="Q6" s="359"/>
    </row>
    <row r="7" spans="1:18" s="22" customFormat="1" ht="24" customHeight="1" thickBot="1" x14ac:dyDescent="0.3">
      <c r="B7" s="401"/>
      <c r="C7" s="401"/>
      <c r="D7" s="401"/>
      <c r="G7" s="31"/>
      <c r="H7" s="31"/>
      <c r="I7" s="24"/>
      <c r="J7" s="31"/>
      <c r="K7" s="24"/>
      <c r="M7" s="31"/>
      <c r="N7" s="24"/>
      <c r="O7" s="24"/>
      <c r="P7" s="32"/>
      <c r="Q7" s="24"/>
      <c r="R7" s="24"/>
    </row>
    <row r="8" spans="1:18" s="33" customFormat="1" ht="24.75" customHeight="1" thickBot="1" x14ac:dyDescent="0.25">
      <c r="A8" s="174" t="s">
        <v>144</v>
      </c>
      <c r="B8" s="175">
        <f>COUNTA(B10:B55)</f>
        <v>0</v>
      </c>
      <c r="C8" s="175"/>
      <c r="D8" s="175"/>
      <c r="E8" s="175"/>
      <c r="F8" s="175"/>
      <c r="G8" s="176">
        <f>G56</f>
        <v>0</v>
      </c>
      <c r="H8" s="176">
        <f t="shared" ref="H8:P8" si="0">SUM(H10:H55)</f>
        <v>0</v>
      </c>
      <c r="I8" s="176" t="s">
        <v>0</v>
      </c>
      <c r="J8" s="176">
        <f t="shared" si="0"/>
        <v>0</v>
      </c>
      <c r="K8" s="176" t="s">
        <v>0</v>
      </c>
      <c r="L8" s="176">
        <f t="shared" si="0"/>
        <v>0</v>
      </c>
      <c r="M8" s="176">
        <f t="shared" si="0"/>
        <v>0</v>
      </c>
      <c r="N8" s="176">
        <f t="shared" si="0"/>
        <v>0</v>
      </c>
      <c r="O8" s="176">
        <f t="shared" si="0"/>
        <v>0</v>
      </c>
      <c r="P8" s="347">
        <f t="shared" si="0"/>
        <v>0</v>
      </c>
    </row>
    <row r="9" spans="1:18" s="41" customFormat="1" ht="80.25" customHeight="1" thickBot="1" x14ac:dyDescent="0.3">
      <c r="A9" s="34"/>
      <c r="B9" s="35" t="s">
        <v>145</v>
      </c>
      <c r="C9" s="35" t="s">
        <v>146</v>
      </c>
      <c r="D9" s="35" t="s">
        <v>37</v>
      </c>
      <c r="E9" s="35" t="s">
        <v>147</v>
      </c>
      <c r="F9" s="35" t="s">
        <v>148</v>
      </c>
      <c r="G9" s="350" t="s">
        <v>317</v>
      </c>
      <c r="H9" s="37" t="s">
        <v>149</v>
      </c>
      <c r="I9" s="35" t="s">
        <v>150</v>
      </c>
      <c r="J9" s="36" t="s">
        <v>329</v>
      </c>
      <c r="K9" s="35" t="s">
        <v>151</v>
      </c>
      <c r="L9" s="36" t="s">
        <v>330</v>
      </c>
      <c r="M9" s="38" t="s">
        <v>152</v>
      </c>
      <c r="N9" s="38" t="s">
        <v>153</v>
      </c>
      <c r="O9" s="35" t="s">
        <v>80</v>
      </c>
      <c r="P9" s="39" t="s">
        <v>154</v>
      </c>
      <c r="Q9" s="40" t="s">
        <v>155</v>
      </c>
    </row>
    <row r="10" spans="1:18" s="51" customFormat="1" ht="24.95" customHeight="1" x14ac:dyDescent="0.2">
      <c r="A10" s="42">
        <v>1</v>
      </c>
      <c r="B10" s="43"/>
      <c r="C10" s="42"/>
      <c r="D10" s="42"/>
      <c r="E10" s="42"/>
      <c r="F10" s="173"/>
      <c r="G10" s="44" t="str">
        <f>IF(ISNA(VLOOKUP(F10,'DD LIST DATA'!B$23:E$38,4,FALSE)),"",VLOOKUP(F10,'DD LIST DATA'!B$23:E$38,4,FALSE))</f>
        <v/>
      </c>
      <c r="H10" s="45"/>
      <c r="I10" s="42"/>
      <c r="J10" s="55">
        <f t="shared" ref="J10:J55" si="1">I10*$H$4</f>
        <v>0</v>
      </c>
      <c r="K10" s="47"/>
      <c r="L10" s="55">
        <f t="shared" ref="L10:L55" si="2">$I$4*K10</f>
        <v>0</v>
      </c>
      <c r="M10" s="272"/>
      <c r="N10" s="272"/>
      <c r="O10" s="273"/>
      <c r="P10" s="274"/>
      <c r="Q10" s="50"/>
    </row>
    <row r="11" spans="1:18" s="51" customFormat="1" ht="24.95" customHeight="1" x14ac:dyDescent="0.2">
      <c r="A11" s="52">
        <v>2</v>
      </c>
      <c r="B11" s="53"/>
      <c r="C11" s="52"/>
      <c r="D11" s="52"/>
      <c r="E11" s="52"/>
      <c r="F11" s="173"/>
      <c r="G11" s="44" t="str">
        <f>IF(ISNA(VLOOKUP(F11,'DD LIST DATA'!B$23:E$38,4,FALSE)),"",VLOOKUP(F11,'DD LIST DATA'!B$23:E$38,4,FALSE))</f>
        <v/>
      </c>
      <c r="H11" s="45"/>
      <c r="I11" s="42"/>
      <c r="J11" s="55">
        <f t="shared" si="1"/>
        <v>0</v>
      </c>
      <c r="K11" s="47"/>
      <c r="L11" s="55">
        <f t="shared" si="2"/>
        <v>0</v>
      </c>
      <c r="M11" s="272"/>
      <c r="N11" s="272"/>
      <c r="O11" s="273"/>
      <c r="P11" s="274"/>
      <c r="Q11" s="59"/>
    </row>
    <row r="12" spans="1:18" s="51" customFormat="1" ht="24.95" customHeight="1" x14ac:dyDescent="0.2">
      <c r="A12" s="52">
        <v>3</v>
      </c>
      <c r="B12" s="53"/>
      <c r="C12" s="52"/>
      <c r="D12" s="52"/>
      <c r="E12" s="52"/>
      <c r="F12" s="173"/>
      <c r="G12" s="44" t="str">
        <f>IF(ISNA(VLOOKUP(F12,'DD LIST DATA'!B$23:E$38,4,FALSE)),"",VLOOKUP(F12,'DD LIST DATA'!B$23:E$38,4,FALSE))</f>
        <v/>
      </c>
      <c r="H12" s="45"/>
      <c r="I12" s="42"/>
      <c r="J12" s="55">
        <f t="shared" si="1"/>
        <v>0</v>
      </c>
      <c r="K12" s="47"/>
      <c r="L12" s="55">
        <f t="shared" si="2"/>
        <v>0</v>
      </c>
      <c r="M12" s="272"/>
      <c r="N12" s="272"/>
      <c r="O12" s="273"/>
      <c r="P12" s="274"/>
      <c r="Q12" s="59"/>
    </row>
    <row r="13" spans="1:18" s="51" customFormat="1" ht="24.95" customHeight="1" x14ac:dyDescent="0.2">
      <c r="A13" s="52">
        <v>4</v>
      </c>
      <c r="B13" s="53"/>
      <c r="C13" s="52"/>
      <c r="D13" s="52"/>
      <c r="E13" s="52"/>
      <c r="F13" s="173"/>
      <c r="G13" s="44" t="str">
        <f>IF(ISNA(VLOOKUP(F13,'DD LIST DATA'!B$23:E$38,4,FALSE)),"",VLOOKUP(F13,'DD LIST DATA'!B$23:E$38,4,FALSE))</f>
        <v/>
      </c>
      <c r="H13" s="45"/>
      <c r="I13" s="42"/>
      <c r="J13" s="55">
        <f t="shared" si="1"/>
        <v>0</v>
      </c>
      <c r="K13" s="47"/>
      <c r="L13" s="55">
        <f t="shared" si="2"/>
        <v>0</v>
      </c>
      <c r="M13" s="272"/>
      <c r="N13" s="272"/>
      <c r="O13" s="273"/>
      <c r="P13" s="274"/>
      <c r="Q13" s="59"/>
    </row>
    <row r="14" spans="1:18" s="51" customFormat="1" ht="24.95" customHeight="1" x14ac:dyDescent="0.2">
      <c r="A14" s="52">
        <v>5</v>
      </c>
      <c r="B14" s="53"/>
      <c r="C14" s="52"/>
      <c r="D14" s="52"/>
      <c r="E14" s="52"/>
      <c r="F14" s="173"/>
      <c r="G14" s="44" t="str">
        <f>IF(ISNA(VLOOKUP(F14,'DD LIST DATA'!B$23:E$38,4,FALSE)),"",VLOOKUP(F14,'DD LIST DATA'!B$23:E$38,4,FALSE))</f>
        <v/>
      </c>
      <c r="H14" s="45"/>
      <c r="I14" s="42"/>
      <c r="J14" s="55">
        <f t="shared" si="1"/>
        <v>0</v>
      </c>
      <c r="K14" s="47"/>
      <c r="L14" s="55">
        <f t="shared" si="2"/>
        <v>0</v>
      </c>
      <c r="M14" s="272"/>
      <c r="N14" s="272"/>
      <c r="O14" s="273"/>
      <c r="P14" s="274"/>
      <c r="Q14" s="59"/>
    </row>
    <row r="15" spans="1:18" s="51" customFormat="1" ht="24.95" customHeight="1" x14ac:dyDescent="0.2">
      <c r="A15" s="52">
        <v>6</v>
      </c>
      <c r="B15" s="53"/>
      <c r="C15" s="52"/>
      <c r="D15" s="52"/>
      <c r="E15" s="52"/>
      <c r="F15" s="173"/>
      <c r="G15" s="44" t="str">
        <f>IF(ISNA(VLOOKUP(F15,'DD LIST DATA'!B$23:E$38,4,FALSE)),"",VLOOKUP(F15,'DD LIST DATA'!B$23:E$38,4,FALSE))</f>
        <v/>
      </c>
      <c r="H15" s="45"/>
      <c r="I15" s="42"/>
      <c r="J15" s="55">
        <f t="shared" si="1"/>
        <v>0</v>
      </c>
      <c r="K15" s="47"/>
      <c r="L15" s="55">
        <f t="shared" si="2"/>
        <v>0</v>
      </c>
      <c r="M15" s="272"/>
      <c r="N15" s="272"/>
      <c r="O15" s="273"/>
      <c r="P15" s="274"/>
      <c r="Q15" s="59"/>
    </row>
    <row r="16" spans="1:18" s="51" customFormat="1" ht="24.95" customHeight="1" x14ac:dyDescent="0.2">
      <c r="A16" s="52">
        <v>7</v>
      </c>
      <c r="B16" s="53"/>
      <c r="C16" s="52"/>
      <c r="D16" s="52"/>
      <c r="E16" s="52"/>
      <c r="F16" s="173"/>
      <c r="G16" s="44" t="str">
        <f>IF(ISNA(VLOOKUP(F16,'DD LIST DATA'!B$23:E$38,4,FALSE)),"",VLOOKUP(F16,'DD LIST DATA'!B$23:E$38,4,FALSE))</f>
        <v/>
      </c>
      <c r="H16" s="45"/>
      <c r="I16" s="42"/>
      <c r="J16" s="55">
        <f t="shared" si="1"/>
        <v>0</v>
      </c>
      <c r="K16" s="47"/>
      <c r="L16" s="55">
        <f t="shared" si="2"/>
        <v>0</v>
      </c>
      <c r="M16" s="272"/>
      <c r="N16" s="272"/>
      <c r="O16" s="273"/>
      <c r="P16" s="274"/>
      <c r="Q16" s="59"/>
    </row>
    <row r="17" spans="1:17" s="51" customFormat="1" ht="24.95" customHeight="1" x14ac:dyDescent="0.2">
      <c r="A17" s="52">
        <v>8</v>
      </c>
      <c r="B17" s="53"/>
      <c r="C17" s="52"/>
      <c r="D17" s="52"/>
      <c r="E17" s="52"/>
      <c r="F17" s="173"/>
      <c r="G17" s="44" t="str">
        <f>IF(ISNA(VLOOKUP(F17,'DD LIST DATA'!B$23:E$38,4,FALSE)),"",VLOOKUP(F17,'DD LIST DATA'!B$23:E$38,4,FALSE))</f>
        <v/>
      </c>
      <c r="H17" s="45"/>
      <c r="I17" s="42"/>
      <c r="J17" s="55">
        <f t="shared" si="1"/>
        <v>0</v>
      </c>
      <c r="K17" s="47"/>
      <c r="L17" s="55">
        <f t="shared" si="2"/>
        <v>0</v>
      </c>
      <c r="M17" s="272"/>
      <c r="N17" s="272"/>
      <c r="O17" s="273"/>
      <c r="P17" s="274"/>
      <c r="Q17" s="59"/>
    </row>
    <row r="18" spans="1:17" s="51" customFormat="1" ht="24.95" customHeight="1" x14ac:dyDescent="0.2">
      <c r="A18" s="52">
        <v>9</v>
      </c>
      <c r="B18" s="53"/>
      <c r="C18" s="52"/>
      <c r="D18" s="52"/>
      <c r="E18" s="52"/>
      <c r="F18" s="173"/>
      <c r="G18" s="44" t="str">
        <f>IF(ISNA(VLOOKUP(F18,'DD LIST DATA'!B$23:E$38,4,FALSE)),"",VLOOKUP(F18,'DD LIST DATA'!B$23:E$38,4,FALSE))</f>
        <v/>
      </c>
      <c r="H18" s="45"/>
      <c r="I18" s="42"/>
      <c r="J18" s="55">
        <f t="shared" si="1"/>
        <v>0</v>
      </c>
      <c r="K18" s="47"/>
      <c r="L18" s="55">
        <f t="shared" si="2"/>
        <v>0</v>
      </c>
      <c r="M18" s="272"/>
      <c r="N18" s="272"/>
      <c r="O18" s="273"/>
      <c r="P18" s="274"/>
      <c r="Q18" s="59"/>
    </row>
    <row r="19" spans="1:17" s="51" customFormat="1" ht="24.95" customHeight="1" x14ac:dyDescent="0.2">
      <c r="A19" s="52">
        <v>10</v>
      </c>
      <c r="B19" s="53"/>
      <c r="C19" s="52"/>
      <c r="D19" s="52"/>
      <c r="E19" s="52"/>
      <c r="F19" s="173"/>
      <c r="G19" s="44" t="str">
        <f>IF(ISNA(VLOOKUP(F19,'DD LIST DATA'!B$23:E$38,4,FALSE)),"",VLOOKUP(F19,'DD LIST DATA'!B$23:E$38,4,FALSE))</f>
        <v/>
      </c>
      <c r="H19" s="45"/>
      <c r="I19" s="42"/>
      <c r="J19" s="55">
        <f t="shared" si="1"/>
        <v>0</v>
      </c>
      <c r="K19" s="47"/>
      <c r="L19" s="55">
        <f t="shared" si="2"/>
        <v>0</v>
      </c>
      <c r="M19" s="272"/>
      <c r="N19" s="272"/>
      <c r="O19" s="273"/>
      <c r="P19" s="274"/>
      <c r="Q19" s="59"/>
    </row>
    <row r="20" spans="1:17" s="51" customFormat="1" ht="24.95" customHeight="1" x14ac:dyDescent="0.2">
      <c r="A20" s="52">
        <v>11</v>
      </c>
      <c r="B20" s="53"/>
      <c r="C20" s="52"/>
      <c r="D20" s="52"/>
      <c r="E20" s="52"/>
      <c r="F20" s="173"/>
      <c r="G20" s="44" t="str">
        <f>IF(ISNA(VLOOKUP(F20,'DD LIST DATA'!B$23:E$38,4,FALSE)),"",VLOOKUP(F20,'DD LIST DATA'!B$23:E$38,4,FALSE))</f>
        <v/>
      </c>
      <c r="H20" s="54"/>
      <c r="I20" s="52"/>
      <c r="J20" s="55">
        <f t="shared" si="1"/>
        <v>0</v>
      </c>
      <c r="K20" s="56"/>
      <c r="L20" s="55">
        <f t="shared" si="2"/>
        <v>0</v>
      </c>
      <c r="M20" s="275"/>
      <c r="N20" s="275"/>
      <c r="O20" s="276"/>
      <c r="P20" s="277"/>
      <c r="Q20" s="59"/>
    </row>
    <row r="21" spans="1:17" s="51" customFormat="1" ht="24.95" customHeight="1" x14ac:dyDescent="0.2">
      <c r="A21" s="52">
        <v>12</v>
      </c>
      <c r="B21" s="53"/>
      <c r="C21" s="52"/>
      <c r="D21" s="52"/>
      <c r="E21" s="52"/>
      <c r="F21" s="173"/>
      <c r="G21" s="44" t="str">
        <f>IF(ISNA(VLOOKUP(F21,'DD LIST DATA'!B$23:E$38,4,FALSE)),"",VLOOKUP(F21,'DD LIST DATA'!B$23:E$38,4,FALSE))</f>
        <v/>
      </c>
      <c r="H21" s="54"/>
      <c r="I21" s="52"/>
      <c r="J21" s="55">
        <f t="shared" si="1"/>
        <v>0</v>
      </c>
      <c r="K21" s="56"/>
      <c r="L21" s="55">
        <f t="shared" si="2"/>
        <v>0</v>
      </c>
      <c r="M21" s="275"/>
      <c r="N21" s="275"/>
      <c r="O21" s="276"/>
      <c r="P21" s="277"/>
      <c r="Q21" s="59"/>
    </row>
    <row r="22" spans="1:17" s="51" customFormat="1" ht="24.95" customHeight="1" x14ac:dyDescent="0.2">
      <c r="A22" s="52">
        <v>13</v>
      </c>
      <c r="B22" s="53"/>
      <c r="C22" s="52"/>
      <c r="D22" s="52"/>
      <c r="E22" s="52"/>
      <c r="F22" s="173"/>
      <c r="G22" s="44" t="str">
        <f>IF(ISNA(VLOOKUP(F22,'DD LIST DATA'!B$23:E$38,4,FALSE)),"",VLOOKUP(F22,'DD LIST DATA'!B$23:E$38,4,FALSE))</f>
        <v/>
      </c>
      <c r="H22" s="54"/>
      <c r="I22" s="52"/>
      <c r="J22" s="55">
        <f t="shared" si="1"/>
        <v>0</v>
      </c>
      <c r="K22" s="56"/>
      <c r="L22" s="55">
        <f t="shared" si="2"/>
        <v>0</v>
      </c>
      <c r="M22" s="275"/>
      <c r="N22" s="275"/>
      <c r="O22" s="276"/>
      <c r="P22" s="277"/>
      <c r="Q22" s="59"/>
    </row>
    <row r="23" spans="1:17" s="51" customFormat="1" ht="24.95" customHeight="1" x14ac:dyDescent="0.2">
      <c r="A23" s="52">
        <v>14</v>
      </c>
      <c r="B23" s="53"/>
      <c r="C23" s="52"/>
      <c r="D23" s="52"/>
      <c r="E23" s="52"/>
      <c r="F23" s="173"/>
      <c r="G23" s="44" t="str">
        <f>IF(ISNA(VLOOKUP(F23,'DD LIST DATA'!B$23:E$38,4,FALSE)),"",VLOOKUP(F23,'DD LIST DATA'!B$23:E$38,4,FALSE))</f>
        <v/>
      </c>
      <c r="H23" s="54"/>
      <c r="I23" s="52"/>
      <c r="J23" s="55">
        <f t="shared" si="1"/>
        <v>0</v>
      </c>
      <c r="K23" s="56"/>
      <c r="L23" s="55">
        <f t="shared" si="2"/>
        <v>0</v>
      </c>
      <c r="M23" s="275"/>
      <c r="N23" s="275"/>
      <c r="O23" s="276"/>
      <c r="P23" s="277"/>
      <c r="Q23" s="59"/>
    </row>
    <row r="24" spans="1:17" s="51" customFormat="1" ht="24.95" customHeight="1" x14ac:dyDescent="0.2">
      <c r="A24" s="52">
        <v>15</v>
      </c>
      <c r="B24" s="53"/>
      <c r="C24" s="52"/>
      <c r="D24" s="52"/>
      <c r="E24" s="52"/>
      <c r="F24" s="173"/>
      <c r="G24" s="44" t="str">
        <f>IF(ISNA(VLOOKUP(F24,'DD LIST DATA'!B$23:E$38,4,FALSE)),"",VLOOKUP(F24,'DD LIST DATA'!B$23:E$38,4,FALSE))</f>
        <v/>
      </c>
      <c r="H24" s="54"/>
      <c r="I24" s="52"/>
      <c r="J24" s="55">
        <f t="shared" si="1"/>
        <v>0</v>
      </c>
      <c r="K24" s="56"/>
      <c r="L24" s="55">
        <f t="shared" si="2"/>
        <v>0</v>
      </c>
      <c r="M24" s="275"/>
      <c r="N24" s="275"/>
      <c r="O24" s="276"/>
      <c r="P24" s="277"/>
      <c r="Q24" s="59"/>
    </row>
    <row r="25" spans="1:17" s="51" customFormat="1" ht="24.95" customHeight="1" x14ac:dyDescent="0.2">
      <c r="A25" s="52">
        <v>16</v>
      </c>
      <c r="B25" s="53"/>
      <c r="C25" s="52"/>
      <c r="D25" s="52"/>
      <c r="E25" s="52"/>
      <c r="F25" s="173"/>
      <c r="G25" s="44" t="str">
        <f>IF(ISNA(VLOOKUP(F25,'DD LIST DATA'!B$23:E$38,4,FALSE)),"",VLOOKUP(F25,'DD LIST DATA'!B$23:E$38,4,FALSE))</f>
        <v/>
      </c>
      <c r="H25" s="54"/>
      <c r="I25" s="52"/>
      <c r="J25" s="55">
        <f t="shared" si="1"/>
        <v>0</v>
      </c>
      <c r="K25" s="56"/>
      <c r="L25" s="55">
        <f t="shared" si="2"/>
        <v>0</v>
      </c>
      <c r="M25" s="275"/>
      <c r="N25" s="275"/>
      <c r="O25" s="276"/>
      <c r="P25" s="277"/>
      <c r="Q25" s="59"/>
    </row>
    <row r="26" spans="1:17" s="51" customFormat="1" ht="24.95" customHeight="1" x14ac:dyDescent="0.2">
      <c r="A26" s="52">
        <v>17</v>
      </c>
      <c r="B26" s="53"/>
      <c r="C26" s="52"/>
      <c r="D26" s="52"/>
      <c r="E26" s="52"/>
      <c r="F26" s="173"/>
      <c r="G26" s="44" t="str">
        <f>IF(ISNA(VLOOKUP(F26,'DD LIST DATA'!B$23:E$38,4,FALSE)),"",VLOOKUP(F26,'DD LIST DATA'!B$23:E$38,4,FALSE))</f>
        <v/>
      </c>
      <c r="H26" s="54"/>
      <c r="I26" s="52"/>
      <c r="J26" s="55">
        <f t="shared" si="1"/>
        <v>0</v>
      </c>
      <c r="K26" s="56"/>
      <c r="L26" s="55">
        <f t="shared" si="2"/>
        <v>0</v>
      </c>
      <c r="M26" s="275"/>
      <c r="N26" s="275"/>
      <c r="O26" s="276"/>
      <c r="P26" s="277"/>
      <c r="Q26" s="59"/>
    </row>
    <row r="27" spans="1:17" s="51" customFormat="1" ht="24.95" customHeight="1" x14ac:dyDescent="0.2">
      <c r="A27" s="52">
        <v>18</v>
      </c>
      <c r="B27" s="53"/>
      <c r="C27" s="52"/>
      <c r="D27" s="52"/>
      <c r="E27" s="52"/>
      <c r="F27" s="173"/>
      <c r="G27" s="44" t="str">
        <f>IF(ISNA(VLOOKUP(F27,'DD LIST DATA'!B$23:E$38,4,FALSE)),"",VLOOKUP(F27,'DD LIST DATA'!B$23:E$38,4,FALSE))</f>
        <v/>
      </c>
      <c r="H27" s="54"/>
      <c r="I27" s="52"/>
      <c r="J27" s="55">
        <f t="shared" si="1"/>
        <v>0</v>
      </c>
      <c r="K27" s="56"/>
      <c r="L27" s="55">
        <f t="shared" si="2"/>
        <v>0</v>
      </c>
      <c r="M27" s="275"/>
      <c r="N27" s="275"/>
      <c r="O27" s="276"/>
      <c r="P27" s="277"/>
      <c r="Q27" s="59"/>
    </row>
    <row r="28" spans="1:17" s="51" customFormat="1" ht="24.95" customHeight="1" x14ac:dyDescent="0.2">
      <c r="A28" s="52">
        <v>19</v>
      </c>
      <c r="B28" s="53"/>
      <c r="C28" s="52"/>
      <c r="D28" s="52"/>
      <c r="E28" s="52"/>
      <c r="F28" s="173"/>
      <c r="G28" s="44" t="str">
        <f>IF(ISNA(VLOOKUP(F28,'DD LIST DATA'!B$23:E$38,4,FALSE)),"",VLOOKUP(F28,'DD LIST DATA'!B$23:E$38,4,FALSE))</f>
        <v/>
      </c>
      <c r="H28" s="54"/>
      <c r="I28" s="52"/>
      <c r="J28" s="55">
        <f t="shared" si="1"/>
        <v>0</v>
      </c>
      <c r="K28" s="56"/>
      <c r="L28" s="55">
        <f t="shared" si="2"/>
        <v>0</v>
      </c>
      <c r="M28" s="275"/>
      <c r="N28" s="275"/>
      <c r="O28" s="276"/>
      <c r="P28" s="277"/>
      <c r="Q28" s="59"/>
    </row>
    <row r="29" spans="1:17" s="51" customFormat="1" ht="24.95" customHeight="1" x14ac:dyDescent="0.2">
      <c r="A29" s="52">
        <v>20</v>
      </c>
      <c r="B29" s="53"/>
      <c r="C29" s="52"/>
      <c r="D29" s="52"/>
      <c r="E29" s="52"/>
      <c r="F29" s="173"/>
      <c r="G29" s="44" t="str">
        <f>IF(ISNA(VLOOKUP(F29,'DD LIST DATA'!B$23:E$38,4,FALSE)),"",VLOOKUP(F29,'DD LIST DATA'!B$23:E$38,4,FALSE))</f>
        <v/>
      </c>
      <c r="H29" s="54"/>
      <c r="I29" s="52"/>
      <c r="J29" s="55">
        <f t="shared" si="1"/>
        <v>0</v>
      </c>
      <c r="K29" s="56"/>
      <c r="L29" s="55">
        <f t="shared" si="2"/>
        <v>0</v>
      </c>
      <c r="M29" s="275"/>
      <c r="N29" s="275"/>
      <c r="O29" s="276"/>
      <c r="P29" s="277"/>
      <c r="Q29" s="59"/>
    </row>
    <row r="30" spans="1:17" s="51" customFormat="1" ht="24.95" customHeight="1" x14ac:dyDescent="0.2">
      <c r="A30" s="52">
        <v>21</v>
      </c>
      <c r="B30" s="53"/>
      <c r="C30" s="52"/>
      <c r="D30" s="52"/>
      <c r="E30" s="52"/>
      <c r="F30" s="173"/>
      <c r="G30" s="44" t="str">
        <f>IF(ISNA(VLOOKUP(F30,'DD LIST DATA'!B$23:E$38,4,FALSE)),"",VLOOKUP(F30,'DD LIST DATA'!B$23:E$38,4,FALSE))</f>
        <v/>
      </c>
      <c r="H30" s="54"/>
      <c r="I30" s="52"/>
      <c r="J30" s="55">
        <f t="shared" si="1"/>
        <v>0</v>
      </c>
      <c r="K30" s="56"/>
      <c r="L30" s="55">
        <f t="shared" si="2"/>
        <v>0</v>
      </c>
      <c r="M30" s="275"/>
      <c r="N30" s="275"/>
      <c r="O30" s="276"/>
      <c r="P30" s="277"/>
      <c r="Q30" s="59"/>
    </row>
    <row r="31" spans="1:17" s="51" customFormat="1" ht="24.95" customHeight="1" x14ac:dyDescent="0.2">
      <c r="A31" s="52">
        <v>22</v>
      </c>
      <c r="B31" s="53"/>
      <c r="C31" s="52"/>
      <c r="D31" s="52"/>
      <c r="E31" s="52"/>
      <c r="F31" s="173"/>
      <c r="G31" s="44" t="str">
        <f>IF(ISNA(VLOOKUP(F31,'DD LIST DATA'!B$23:E$38,4,FALSE)),"",VLOOKUP(F31,'DD LIST DATA'!B$23:E$38,4,FALSE))</f>
        <v/>
      </c>
      <c r="H31" s="54"/>
      <c r="I31" s="52"/>
      <c r="J31" s="55">
        <f t="shared" si="1"/>
        <v>0</v>
      </c>
      <c r="K31" s="56"/>
      <c r="L31" s="55">
        <f t="shared" si="2"/>
        <v>0</v>
      </c>
      <c r="M31" s="275"/>
      <c r="N31" s="275"/>
      <c r="O31" s="276"/>
      <c r="P31" s="277"/>
      <c r="Q31" s="59"/>
    </row>
    <row r="32" spans="1:17" s="51" customFormat="1" ht="24.95" customHeight="1" x14ac:dyDescent="0.2">
      <c r="A32" s="52">
        <v>23</v>
      </c>
      <c r="B32" s="53"/>
      <c r="C32" s="52"/>
      <c r="D32" s="52"/>
      <c r="E32" s="52"/>
      <c r="F32" s="173"/>
      <c r="G32" s="44" t="str">
        <f>IF(ISNA(VLOOKUP(F32,'DD LIST DATA'!B$23:E$38,4,FALSE)),"",VLOOKUP(F32,'DD LIST DATA'!B$23:E$38,4,FALSE))</f>
        <v/>
      </c>
      <c r="H32" s="54"/>
      <c r="I32" s="52"/>
      <c r="J32" s="55">
        <f t="shared" si="1"/>
        <v>0</v>
      </c>
      <c r="K32" s="56"/>
      <c r="L32" s="55">
        <f t="shared" si="2"/>
        <v>0</v>
      </c>
      <c r="M32" s="275"/>
      <c r="N32" s="275"/>
      <c r="O32" s="276"/>
      <c r="P32" s="277"/>
      <c r="Q32" s="59"/>
    </row>
    <row r="33" spans="1:17" s="51" customFormat="1" ht="24.95" customHeight="1" x14ac:dyDescent="0.2">
      <c r="A33" s="52">
        <v>24</v>
      </c>
      <c r="B33" s="53"/>
      <c r="C33" s="52"/>
      <c r="D33" s="52"/>
      <c r="E33" s="52"/>
      <c r="F33" s="173"/>
      <c r="G33" s="44" t="str">
        <f>IF(ISNA(VLOOKUP(F33,'DD LIST DATA'!B$23:E$38,4,FALSE)),"",VLOOKUP(F33,'DD LIST DATA'!B$23:E$38,4,FALSE))</f>
        <v/>
      </c>
      <c r="H33" s="54"/>
      <c r="I33" s="52"/>
      <c r="J33" s="55">
        <f t="shared" si="1"/>
        <v>0</v>
      </c>
      <c r="K33" s="56"/>
      <c r="L33" s="55">
        <f t="shared" si="2"/>
        <v>0</v>
      </c>
      <c r="M33" s="275"/>
      <c r="N33" s="275"/>
      <c r="O33" s="276"/>
      <c r="P33" s="277"/>
      <c r="Q33" s="59"/>
    </row>
    <row r="34" spans="1:17" s="51" customFormat="1" ht="24.95" customHeight="1" x14ac:dyDescent="0.2">
      <c r="A34" s="52">
        <v>25</v>
      </c>
      <c r="B34" s="53"/>
      <c r="C34" s="52"/>
      <c r="D34" s="52"/>
      <c r="E34" s="52"/>
      <c r="F34" s="173"/>
      <c r="G34" s="44" t="str">
        <f>IF(ISNA(VLOOKUP(F34,'DD LIST DATA'!B$23:E$38,4,FALSE)),"",VLOOKUP(F34,'DD LIST DATA'!B$23:E$38,4,FALSE))</f>
        <v/>
      </c>
      <c r="H34" s="54"/>
      <c r="I34" s="52"/>
      <c r="J34" s="55">
        <f t="shared" si="1"/>
        <v>0</v>
      </c>
      <c r="K34" s="56"/>
      <c r="L34" s="55">
        <f t="shared" si="2"/>
        <v>0</v>
      </c>
      <c r="M34" s="275"/>
      <c r="N34" s="275"/>
      <c r="O34" s="276"/>
      <c r="P34" s="278"/>
      <c r="Q34" s="59"/>
    </row>
    <row r="35" spans="1:17" s="51" customFormat="1" ht="24.95" customHeight="1" x14ac:dyDescent="0.2">
      <c r="A35" s="52">
        <v>26</v>
      </c>
      <c r="B35" s="53"/>
      <c r="C35" s="52"/>
      <c r="D35" s="52"/>
      <c r="E35" s="52"/>
      <c r="F35" s="173"/>
      <c r="G35" s="44" t="str">
        <f>IF(ISNA(VLOOKUP(F35,'DD LIST DATA'!B$23:E$38,4,FALSE)),"",VLOOKUP(F35,'DD LIST DATA'!B$23:E$38,4,FALSE))</f>
        <v/>
      </c>
      <c r="H35" s="54"/>
      <c r="I35" s="52"/>
      <c r="J35" s="55">
        <f t="shared" si="1"/>
        <v>0</v>
      </c>
      <c r="K35" s="56"/>
      <c r="L35" s="55">
        <f t="shared" si="2"/>
        <v>0</v>
      </c>
      <c r="M35" s="275"/>
      <c r="N35" s="275"/>
      <c r="O35" s="276"/>
      <c r="P35" s="278"/>
      <c r="Q35" s="59"/>
    </row>
    <row r="36" spans="1:17" s="51" customFormat="1" ht="24.95" customHeight="1" x14ac:dyDescent="0.2">
      <c r="A36" s="52">
        <v>27</v>
      </c>
      <c r="B36" s="53"/>
      <c r="C36" s="52"/>
      <c r="D36" s="52"/>
      <c r="E36" s="52"/>
      <c r="F36" s="173"/>
      <c r="G36" s="44" t="str">
        <f>IF(ISNA(VLOOKUP(F36,'DD LIST DATA'!B$23:E$38,4,FALSE)),"",VLOOKUP(F36,'DD LIST DATA'!B$23:E$38,4,FALSE))</f>
        <v/>
      </c>
      <c r="H36" s="54"/>
      <c r="I36" s="52"/>
      <c r="J36" s="55">
        <f t="shared" si="1"/>
        <v>0</v>
      </c>
      <c r="K36" s="56"/>
      <c r="L36" s="55">
        <f t="shared" si="2"/>
        <v>0</v>
      </c>
      <c r="M36" s="275"/>
      <c r="N36" s="275"/>
      <c r="O36" s="276"/>
      <c r="P36" s="278"/>
      <c r="Q36" s="59"/>
    </row>
    <row r="37" spans="1:17" s="51" customFormat="1" ht="24.95" customHeight="1" x14ac:dyDescent="0.2">
      <c r="A37" s="52">
        <v>28</v>
      </c>
      <c r="B37" s="53"/>
      <c r="C37" s="52"/>
      <c r="D37" s="52"/>
      <c r="E37" s="52"/>
      <c r="F37" s="173"/>
      <c r="G37" s="44" t="str">
        <f>IF(ISNA(VLOOKUP(F37,'DD LIST DATA'!B$23:E$38,4,FALSE)),"",VLOOKUP(F37,'DD LIST DATA'!B$23:E$38,4,FALSE))</f>
        <v/>
      </c>
      <c r="H37" s="54"/>
      <c r="I37" s="52"/>
      <c r="J37" s="55">
        <f t="shared" si="1"/>
        <v>0</v>
      </c>
      <c r="K37" s="56"/>
      <c r="L37" s="55">
        <f t="shared" si="2"/>
        <v>0</v>
      </c>
      <c r="M37" s="275"/>
      <c r="N37" s="275"/>
      <c r="O37" s="276"/>
      <c r="P37" s="278"/>
      <c r="Q37" s="59"/>
    </row>
    <row r="38" spans="1:17" s="51" customFormat="1" ht="24.95" customHeight="1" x14ac:dyDescent="0.2">
      <c r="A38" s="52">
        <v>29</v>
      </c>
      <c r="B38" s="53"/>
      <c r="C38" s="52"/>
      <c r="D38" s="52"/>
      <c r="E38" s="52"/>
      <c r="F38" s="173"/>
      <c r="G38" s="44" t="str">
        <f>IF(ISNA(VLOOKUP(F38,'DD LIST DATA'!B$23:E$38,4,FALSE)),"",VLOOKUP(F38,'DD LIST DATA'!B$23:E$38,4,FALSE))</f>
        <v/>
      </c>
      <c r="H38" s="54"/>
      <c r="I38" s="52"/>
      <c r="J38" s="55">
        <f t="shared" si="1"/>
        <v>0</v>
      </c>
      <c r="K38" s="56"/>
      <c r="L38" s="55">
        <f t="shared" si="2"/>
        <v>0</v>
      </c>
      <c r="M38" s="275"/>
      <c r="N38" s="275"/>
      <c r="O38" s="276"/>
      <c r="P38" s="278"/>
      <c r="Q38" s="59"/>
    </row>
    <row r="39" spans="1:17" s="51" customFormat="1" ht="24.95" customHeight="1" x14ac:dyDescent="0.2">
      <c r="A39" s="52">
        <v>30</v>
      </c>
      <c r="B39" s="53"/>
      <c r="C39" s="52"/>
      <c r="D39" s="52"/>
      <c r="E39" s="52"/>
      <c r="F39" s="173"/>
      <c r="G39" s="44" t="str">
        <f>IF(ISNA(VLOOKUP(F39,'DD LIST DATA'!B$23:E$38,4,FALSE)),"",VLOOKUP(F39,'DD LIST DATA'!B$23:E$38,4,FALSE))</f>
        <v/>
      </c>
      <c r="H39" s="54"/>
      <c r="I39" s="52"/>
      <c r="J39" s="55">
        <f t="shared" si="1"/>
        <v>0</v>
      </c>
      <c r="K39" s="56"/>
      <c r="L39" s="55">
        <f t="shared" si="2"/>
        <v>0</v>
      </c>
      <c r="M39" s="275"/>
      <c r="N39" s="275"/>
      <c r="O39" s="276"/>
      <c r="P39" s="278"/>
      <c r="Q39" s="59"/>
    </row>
    <row r="40" spans="1:17" s="51" customFormat="1" ht="24.95" customHeight="1" x14ac:dyDescent="0.2">
      <c r="A40" s="52">
        <v>31</v>
      </c>
      <c r="B40" s="53"/>
      <c r="C40" s="52"/>
      <c r="D40" s="52"/>
      <c r="E40" s="52"/>
      <c r="F40" s="173"/>
      <c r="G40" s="44" t="str">
        <f>IF(ISNA(VLOOKUP(F40,'DD LIST DATA'!B$23:E$38,4,FALSE)),"",VLOOKUP(F40,'DD LIST DATA'!B$23:E$38,4,FALSE))</f>
        <v/>
      </c>
      <c r="H40" s="54"/>
      <c r="I40" s="52"/>
      <c r="J40" s="55">
        <f t="shared" si="1"/>
        <v>0</v>
      </c>
      <c r="K40" s="56"/>
      <c r="L40" s="55">
        <f t="shared" si="2"/>
        <v>0</v>
      </c>
      <c r="M40" s="275"/>
      <c r="N40" s="275"/>
      <c r="O40" s="276"/>
      <c r="P40" s="278"/>
      <c r="Q40" s="59"/>
    </row>
    <row r="41" spans="1:17" s="51" customFormat="1" ht="24.95" customHeight="1" x14ac:dyDescent="0.2">
      <c r="A41" s="52">
        <v>32</v>
      </c>
      <c r="B41" s="53"/>
      <c r="C41" s="52"/>
      <c r="D41" s="52"/>
      <c r="E41" s="52"/>
      <c r="F41" s="173"/>
      <c r="G41" s="44" t="str">
        <f>IF(ISNA(VLOOKUP(F41,'DD LIST DATA'!B$23:E$38,4,FALSE)),"",VLOOKUP(F41,'DD LIST DATA'!B$23:E$38,4,FALSE))</f>
        <v/>
      </c>
      <c r="H41" s="54"/>
      <c r="I41" s="52"/>
      <c r="J41" s="55">
        <f t="shared" si="1"/>
        <v>0</v>
      </c>
      <c r="K41" s="56"/>
      <c r="L41" s="55">
        <f t="shared" si="2"/>
        <v>0</v>
      </c>
      <c r="M41" s="275"/>
      <c r="N41" s="275"/>
      <c r="O41" s="276"/>
      <c r="P41" s="278"/>
      <c r="Q41" s="59"/>
    </row>
    <row r="42" spans="1:17" s="51" customFormat="1" ht="24.95" customHeight="1" x14ac:dyDescent="0.2">
      <c r="A42" s="52">
        <v>33</v>
      </c>
      <c r="B42" s="53"/>
      <c r="C42" s="52"/>
      <c r="D42" s="52"/>
      <c r="E42" s="52"/>
      <c r="F42" s="173"/>
      <c r="G42" s="44" t="str">
        <f>IF(ISNA(VLOOKUP(F42,'DD LIST DATA'!B$23:E$38,4,FALSE)),"",VLOOKUP(F42,'DD LIST DATA'!B$23:E$38,4,FALSE))</f>
        <v/>
      </c>
      <c r="H42" s="54"/>
      <c r="I42" s="52"/>
      <c r="J42" s="55">
        <f t="shared" si="1"/>
        <v>0</v>
      </c>
      <c r="K42" s="56"/>
      <c r="L42" s="55">
        <f t="shared" si="2"/>
        <v>0</v>
      </c>
      <c r="M42" s="275"/>
      <c r="N42" s="275"/>
      <c r="O42" s="276"/>
      <c r="P42" s="278"/>
      <c r="Q42" s="59"/>
    </row>
    <row r="43" spans="1:17" s="51" customFormat="1" ht="24.95" customHeight="1" x14ac:dyDescent="0.2">
      <c r="A43" s="52">
        <v>34</v>
      </c>
      <c r="B43" s="53"/>
      <c r="C43" s="52"/>
      <c r="D43" s="52"/>
      <c r="E43" s="52"/>
      <c r="F43" s="173"/>
      <c r="G43" s="44" t="str">
        <f>IF(ISNA(VLOOKUP(F43,'DD LIST DATA'!B$23:E$38,4,FALSE)),"",VLOOKUP(F43,'DD LIST DATA'!B$23:E$38,4,FALSE))</f>
        <v/>
      </c>
      <c r="H43" s="54"/>
      <c r="I43" s="52"/>
      <c r="J43" s="55">
        <f t="shared" si="1"/>
        <v>0</v>
      </c>
      <c r="K43" s="56"/>
      <c r="L43" s="55">
        <f t="shared" si="2"/>
        <v>0</v>
      </c>
      <c r="M43" s="275"/>
      <c r="N43" s="275"/>
      <c r="O43" s="276"/>
      <c r="P43" s="278"/>
      <c r="Q43" s="59"/>
    </row>
    <row r="44" spans="1:17" s="51" customFormat="1" ht="24.95" customHeight="1" x14ac:dyDescent="0.2">
      <c r="A44" s="52">
        <v>35</v>
      </c>
      <c r="B44" s="53"/>
      <c r="C44" s="52"/>
      <c r="D44" s="52"/>
      <c r="E44" s="52"/>
      <c r="F44" s="173"/>
      <c r="G44" s="44" t="str">
        <f>IF(ISNA(VLOOKUP(F44,'DD LIST DATA'!B$23:E$38,4,FALSE)),"",VLOOKUP(F44,'DD LIST DATA'!B$23:E$38,4,FALSE))</f>
        <v/>
      </c>
      <c r="H44" s="54"/>
      <c r="I44" s="52"/>
      <c r="J44" s="55">
        <f t="shared" si="1"/>
        <v>0</v>
      </c>
      <c r="K44" s="56"/>
      <c r="L44" s="55">
        <f t="shared" si="2"/>
        <v>0</v>
      </c>
      <c r="M44" s="275"/>
      <c r="N44" s="275"/>
      <c r="O44" s="276"/>
      <c r="P44" s="278"/>
      <c r="Q44" s="59"/>
    </row>
    <row r="45" spans="1:17" s="51" customFormat="1" ht="24.95" customHeight="1" x14ac:dyDescent="0.2">
      <c r="A45" s="52">
        <v>36</v>
      </c>
      <c r="B45" s="53"/>
      <c r="C45" s="52"/>
      <c r="D45" s="52"/>
      <c r="E45" s="52"/>
      <c r="F45" s="173"/>
      <c r="G45" s="44" t="str">
        <f>IF(ISNA(VLOOKUP(F45,'DD LIST DATA'!B$23:E$38,4,FALSE)),"",VLOOKUP(F45,'DD LIST DATA'!B$23:E$38,4,FALSE))</f>
        <v/>
      </c>
      <c r="H45" s="54"/>
      <c r="I45" s="52"/>
      <c r="J45" s="55">
        <f t="shared" si="1"/>
        <v>0</v>
      </c>
      <c r="K45" s="56"/>
      <c r="L45" s="55">
        <f t="shared" si="2"/>
        <v>0</v>
      </c>
      <c r="M45" s="275"/>
      <c r="N45" s="275"/>
      <c r="O45" s="276"/>
      <c r="P45" s="278"/>
      <c r="Q45" s="59"/>
    </row>
    <row r="46" spans="1:17" s="51" customFormat="1" ht="24.95" customHeight="1" x14ac:dyDescent="0.2">
      <c r="A46" s="52">
        <v>37</v>
      </c>
      <c r="B46" s="53"/>
      <c r="C46" s="52"/>
      <c r="D46" s="52"/>
      <c r="E46" s="52"/>
      <c r="F46" s="173"/>
      <c r="G46" s="44" t="str">
        <f>IF(ISNA(VLOOKUP(F46,'DD LIST DATA'!B$23:E$38,4,FALSE)),"",VLOOKUP(F46,'DD LIST DATA'!B$23:E$38,4,FALSE))</f>
        <v/>
      </c>
      <c r="H46" s="54"/>
      <c r="I46" s="52"/>
      <c r="J46" s="55">
        <f t="shared" si="1"/>
        <v>0</v>
      </c>
      <c r="K46" s="56"/>
      <c r="L46" s="55">
        <f t="shared" si="2"/>
        <v>0</v>
      </c>
      <c r="M46" s="275"/>
      <c r="N46" s="275"/>
      <c r="O46" s="276"/>
      <c r="P46" s="278"/>
      <c r="Q46" s="59"/>
    </row>
    <row r="47" spans="1:17" s="51" customFormat="1" ht="24.95" customHeight="1" x14ac:dyDescent="0.2">
      <c r="A47" s="52">
        <v>38</v>
      </c>
      <c r="B47" s="53"/>
      <c r="C47" s="52"/>
      <c r="D47" s="52"/>
      <c r="E47" s="52"/>
      <c r="F47" s="173"/>
      <c r="G47" s="44" t="str">
        <f>IF(ISNA(VLOOKUP(F47,'DD LIST DATA'!B$23:E$38,4,FALSE)),"",VLOOKUP(F47,'DD LIST DATA'!B$23:E$38,4,FALSE))</f>
        <v/>
      </c>
      <c r="H47" s="54"/>
      <c r="I47" s="52"/>
      <c r="J47" s="55">
        <f t="shared" si="1"/>
        <v>0</v>
      </c>
      <c r="K47" s="56"/>
      <c r="L47" s="55">
        <f t="shared" si="2"/>
        <v>0</v>
      </c>
      <c r="M47" s="275"/>
      <c r="N47" s="275"/>
      <c r="O47" s="276"/>
      <c r="P47" s="277"/>
      <c r="Q47" s="59"/>
    </row>
    <row r="48" spans="1:17" s="51" customFormat="1" ht="24.95" customHeight="1" x14ac:dyDescent="0.2">
      <c r="A48" s="52">
        <v>39</v>
      </c>
      <c r="B48" s="53"/>
      <c r="C48" s="52"/>
      <c r="D48" s="52"/>
      <c r="E48" s="52"/>
      <c r="F48" s="173"/>
      <c r="G48" s="44" t="str">
        <f>IF(ISNA(VLOOKUP(F48,'DD LIST DATA'!B$23:E$38,4,FALSE)),"",VLOOKUP(F48,'DD LIST DATA'!B$23:E$38,4,FALSE))</f>
        <v/>
      </c>
      <c r="H48" s="54"/>
      <c r="I48" s="52"/>
      <c r="J48" s="55">
        <f t="shared" si="1"/>
        <v>0</v>
      </c>
      <c r="K48" s="56"/>
      <c r="L48" s="55">
        <f t="shared" si="2"/>
        <v>0</v>
      </c>
      <c r="M48" s="275"/>
      <c r="N48" s="275"/>
      <c r="O48" s="276"/>
      <c r="P48" s="277"/>
      <c r="Q48" s="59"/>
    </row>
    <row r="49" spans="1:18" s="51" customFormat="1" ht="24.95" customHeight="1" x14ac:dyDescent="0.2">
      <c r="A49" s="52">
        <v>40</v>
      </c>
      <c r="B49" s="53"/>
      <c r="C49" s="52"/>
      <c r="D49" s="52"/>
      <c r="E49" s="52"/>
      <c r="F49" s="173"/>
      <c r="G49" s="44" t="str">
        <f>IF(ISNA(VLOOKUP(F49,'DD LIST DATA'!B$23:E$38,4,FALSE)),"",VLOOKUP(F49,'DD LIST DATA'!B$23:E$38,4,FALSE))</f>
        <v/>
      </c>
      <c r="H49" s="54"/>
      <c r="I49" s="52"/>
      <c r="J49" s="55">
        <f t="shared" si="1"/>
        <v>0</v>
      </c>
      <c r="K49" s="56"/>
      <c r="L49" s="55">
        <f t="shared" si="2"/>
        <v>0</v>
      </c>
      <c r="M49" s="275"/>
      <c r="N49" s="275"/>
      <c r="O49" s="276"/>
      <c r="P49" s="279"/>
      <c r="Q49" s="59"/>
    </row>
    <row r="50" spans="1:18" s="51" customFormat="1" ht="24.95" customHeight="1" x14ac:dyDescent="0.2">
      <c r="A50" s="52">
        <v>41</v>
      </c>
      <c r="B50" s="53"/>
      <c r="C50" s="52"/>
      <c r="D50" s="52"/>
      <c r="E50" s="52"/>
      <c r="F50" s="173"/>
      <c r="G50" s="44" t="str">
        <f>IF(ISNA(VLOOKUP(F50,'DD LIST DATA'!B$23:E$38,4,FALSE)),"",VLOOKUP(F50,'DD LIST DATA'!B$23:E$38,4,FALSE))</f>
        <v/>
      </c>
      <c r="H50" s="54"/>
      <c r="I50" s="52"/>
      <c r="J50" s="55">
        <f t="shared" si="1"/>
        <v>0</v>
      </c>
      <c r="K50" s="56"/>
      <c r="L50" s="55">
        <f t="shared" si="2"/>
        <v>0</v>
      </c>
      <c r="M50" s="275"/>
      <c r="N50" s="275"/>
      <c r="O50" s="276"/>
      <c r="P50" s="279"/>
      <c r="Q50" s="59"/>
    </row>
    <row r="51" spans="1:18" s="51" customFormat="1" ht="24.95" customHeight="1" x14ac:dyDescent="0.2">
      <c r="A51" s="52">
        <v>42</v>
      </c>
      <c r="B51" s="53"/>
      <c r="C51" s="52"/>
      <c r="D51" s="52"/>
      <c r="E51" s="52"/>
      <c r="F51" s="173"/>
      <c r="G51" s="44" t="str">
        <f>IF(ISNA(VLOOKUP(F51,'DD LIST DATA'!B$23:E$38,4,FALSE)),"",VLOOKUP(F51,'DD LIST DATA'!B$23:E$38,4,FALSE))</f>
        <v/>
      </c>
      <c r="H51" s="54"/>
      <c r="I51" s="52"/>
      <c r="J51" s="55">
        <f t="shared" si="1"/>
        <v>0</v>
      </c>
      <c r="K51" s="56"/>
      <c r="L51" s="55">
        <f t="shared" si="2"/>
        <v>0</v>
      </c>
      <c r="M51" s="275"/>
      <c r="N51" s="275"/>
      <c r="O51" s="276"/>
      <c r="P51" s="279"/>
      <c r="Q51" s="59"/>
    </row>
    <row r="52" spans="1:18" s="51" customFormat="1" ht="24.95" customHeight="1" x14ac:dyDescent="0.2">
      <c r="A52" s="52">
        <v>43</v>
      </c>
      <c r="B52" s="53"/>
      <c r="C52" s="52"/>
      <c r="D52" s="52"/>
      <c r="E52" s="52"/>
      <c r="F52" s="173"/>
      <c r="G52" s="44" t="str">
        <f>IF(ISNA(VLOOKUP(F52,'DD LIST DATA'!B$23:E$38,4,FALSE)),"",VLOOKUP(F52,'DD LIST DATA'!B$23:E$38,4,FALSE))</f>
        <v/>
      </c>
      <c r="H52" s="54"/>
      <c r="I52" s="52"/>
      <c r="J52" s="55">
        <f t="shared" si="1"/>
        <v>0</v>
      </c>
      <c r="K52" s="56"/>
      <c r="L52" s="55">
        <f t="shared" si="2"/>
        <v>0</v>
      </c>
      <c r="M52" s="275"/>
      <c r="N52" s="275"/>
      <c r="O52" s="276"/>
      <c r="P52" s="279"/>
      <c r="Q52" s="59"/>
    </row>
    <row r="53" spans="1:18" s="51" customFormat="1" ht="24.95" customHeight="1" x14ac:dyDescent="0.2">
      <c r="A53" s="52">
        <v>44</v>
      </c>
      <c r="B53" s="53"/>
      <c r="C53" s="52"/>
      <c r="D53" s="52"/>
      <c r="E53" s="52"/>
      <c r="F53" s="173"/>
      <c r="G53" s="44" t="str">
        <f>IF(ISNA(VLOOKUP(F53,'DD LIST DATA'!B$23:E$38,4,FALSE)),"",VLOOKUP(F53,'DD LIST DATA'!B$23:E$38,4,FALSE))</f>
        <v/>
      </c>
      <c r="H53" s="54"/>
      <c r="I53" s="52"/>
      <c r="J53" s="55">
        <f t="shared" si="1"/>
        <v>0</v>
      </c>
      <c r="K53" s="56"/>
      <c r="L53" s="55">
        <f t="shared" si="2"/>
        <v>0</v>
      </c>
      <c r="M53" s="275"/>
      <c r="N53" s="275"/>
      <c r="O53" s="276"/>
      <c r="P53" s="279"/>
      <c r="Q53" s="59"/>
    </row>
    <row r="54" spans="1:18" s="51" customFormat="1" ht="24.95" customHeight="1" x14ac:dyDescent="0.2">
      <c r="A54" s="52">
        <v>45</v>
      </c>
      <c r="B54" s="53"/>
      <c r="C54" s="52"/>
      <c r="D54" s="52"/>
      <c r="E54" s="52"/>
      <c r="F54" s="173"/>
      <c r="G54" s="44" t="str">
        <f>IF(ISNA(VLOOKUP(F54,'DD LIST DATA'!B$23:E$38,4,FALSE)),"",VLOOKUP(F54,'DD LIST DATA'!B$23:E$38,4,FALSE))</f>
        <v/>
      </c>
      <c r="H54" s="54"/>
      <c r="I54" s="52"/>
      <c r="J54" s="55">
        <f t="shared" si="1"/>
        <v>0</v>
      </c>
      <c r="K54" s="56"/>
      <c r="L54" s="55">
        <f t="shared" si="2"/>
        <v>0</v>
      </c>
      <c r="M54" s="275"/>
      <c r="N54" s="275"/>
      <c r="O54" s="276"/>
      <c r="P54" s="279"/>
      <c r="Q54" s="59"/>
    </row>
    <row r="55" spans="1:18" s="51" customFormat="1" ht="24.95" customHeight="1" thickBot="1" x14ac:dyDescent="0.25">
      <c r="A55" s="52">
        <v>46</v>
      </c>
      <c r="B55" s="53"/>
      <c r="C55" s="52"/>
      <c r="D55" s="52"/>
      <c r="E55" s="52"/>
      <c r="F55" s="173"/>
      <c r="G55" s="44" t="str">
        <f>IF(ISNA(VLOOKUP(F55,'DD LIST DATA'!B$23:E$38,4,FALSE)),"",VLOOKUP(F55,'DD LIST DATA'!B$23:E$38,4,FALSE))</f>
        <v/>
      </c>
      <c r="H55" s="54"/>
      <c r="I55" s="52"/>
      <c r="J55" s="55">
        <f t="shared" si="1"/>
        <v>0</v>
      </c>
      <c r="K55" s="56"/>
      <c r="L55" s="55">
        <f t="shared" si="2"/>
        <v>0</v>
      </c>
      <c r="M55" s="275"/>
      <c r="N55" s="275"/>
      <c r="O55" s="276"/>
      <c r="P55" s="277"/>
      <c r="Q55" s="62"/>
    </row>
    <row r="56" spans="1:18" s="64" customFormat="1" ht="20.25" customHeight="1" thickBot="1" x14ac:dyDescent="0.25">
      <c r="A56" s="186" t="s">
        <v>156</v>
      </c>
      <c r="B56" s="186"/>
      <c r="C56" s="186"/>
      <c r="D56" s="186"/>
      <c r="E56" s="186"/>
      <c r="F56" s="186"/>
      <c r="G56" s="261">
        <f>SUM(G10:G55)</f>
        <v>0</v>
      </c>
      <c r="H56" s="187">
        <f>SUM(H10:H55)</f>
        <v>0</v>
      </c>
      <c r="I56" s="188"/>
      <c r="J56" s="187">
        <f>SUM(J10:J55)</f>
        <v>0</v>
      </c>
      <c r="K56" s="188"/>
      <c r="L56" s="187">
        <f t="shared" ref="L56:N56" si="3">SUM(L10:L55)</f>
        <v>0</v>
      </c>
      <c r="M56" s="280">
        <f t="shared" si="3"/>
        <v>0</v>
      </c>
      <c r="N56" s="280">
        <f t="shared" si="3"/>
        <v>0</v>
      </c>
      <c r="O56" s="281">
        <f>SUM(O10:O55)</f>
        <v>0</v>
      </c>
      <c r="P56" s="349">
        <f>SUM(P10:P55)</f>
        <v>0</v>
      </c>
      <c r="Q56" s="63"/>
    </row>
    <row r="57" spans="1:18" s="51" customFormat="1" ht="19.5" customHeight="1" thickBot="1" x14ac:dyDescent="0.25">
      <c r="B57" s="65"/>
      <c r="G57" s="66"/>
      <c r="H57" s="66"/>
      <c r="J57" s="66"/>
      <c r="M57" s="66"/>
      <c r="P57" s="67"/>
      <c r="R57" s="68"/>
    </row>
    <row r="58" spans="1:18" s="51" customFormat="1" ht="19.5" customHeight="1" x14ac:dyDescent="0.2">
      <c r="B58" s="402" t="s">
        <v>157</v>
      </c>
      <c r="C58" s="403"/>
      <c r="D58" s="403"/>
      <c r="E58" s="403"/>
      <c r="F58" s="403"/>
      <c r="G58" s="403"/>
      <c r="H58" s="403"/>
      <c r="I58" s="403"/>
      <c r="J58" s="403"/>
      <c r="K58" s="403"/>
      <c r="L58" s="403"/>
      <c r="M58" s="403"/>
      <c r="N58" s="403"/>
      <c r="O58" s="403"/>
      <c r="P58" s="403"/>
      <c r="Q58" s="404"/>
      <c r="R58" s="68"/>
    </row>
    <row r="59" spans="1:18" s="51" customFormat="1" ht="19.5" customHeight="1" x14ac:dyDescent="0.2">
      <c r="B59" s="405"/>
      <c r="C59" s="406"/>
      <c r="D59" s="406"/>
      <c r="E59" s="406"/>
      <c r="F59" s="406"/>
      <c r="G59" s="406"/>
      <c r="H59" s="406"/>
      <c r="I59" s="406"/>
      <c r="J59" s="406"/>
      <c r="K59" s="406"/>
      <c r="L59" s="406"/>
      <c r="M59" s="406"/>
      <c r="N59" s="406"/>
      <c r="O59" s="406"/>
      <c r="P59" s="406"/>
      <c r="Q59" s="407"/>
      <c r="R59" s="68"/>
    </row>
    <row r="60" spans="1:18" s="51" customFormat="1" ht="19.5" customHeight="1" x14ac:dyDescent="0.2">
      <c r="B60" s="405"/>
      <c r="C60" s="406"/>
      <c r="D60" s="406"/>
      <c r="E60" s="406"/>
      <c r="F60" s="406"/>
      <c r="G60" s="406"/>
      <c r="H60" s="406"/>
      <c r="I60" s="406"/>
      <c r="J60" s="406"/>
      <c r="K60" s="406"/>
      <c r="L60" s="406"/>
      <c r="M60" s="406"/>
      <c r="N60" s="406"/>
      <c r="O60" s="406"/>
      <c r="P60" s="406"/>
      <c r="Q60" s="407"/>
      <c r="R60" s="68"/>
    </row>
    <row r="61" spans="1:18" s="51" customFormat="1" ht="19.5" customHeight="1" thickBot="1" x14ac:dyDescent="0.25">
      <c r="B61" s="408"/>
      <c r="C61" s="409"/>
      <c r="D61" s="409"/>
      <c r="E61" s="409"/>
      <c r="F61" s="409"/>
      <c r="G61" s="409"/>
      <c r="H61" s="409"/>
      <c r="I61" s="409"/>
      <c r="J61" s="409"/>
      <c r="K61" s="409"/>
      <c r="L61" s="409"/>
      <c r="M61" s="409"/>
      <c r="N61" s="409"/>
      <c r="O61" s="409"/>
      <c r="P61" s="409"/>
      <c r="Q61" s="410"/>
      <c r="R61" s="68"/>
    </row>
    <row r="62" spans="1:18" s="51" customFormat="1" ht="19.5" customHeight="1" thickBot="1" x14ac:dyDescent="0.25">
      <c r="B62" s="65"/>
      <c r="C62" s="65"/>
      <c r="D62" s="65"/>
      <c r="E62" s="65"/>
      <c r="F62" s="65"/>
      <c r="G62" s="65"/>
      <c r="H62" s="65"/>
      <c r="I62" s="65"/>
      <c r="J62" s="65"/>
      <c r="K62" s="65"/>
      <c r="L62" s="65"/>
      <c r="M62" s="65"/>
      <c r="N62" s="65"/>
      <c r="O62" s="65"/>
      <c r="P62" s="65"/>
      <c r="Q62" s="65"/>
      <c r="R62" s="68"/>
    </row>
    <row r="63" spans="1:18" s="69" customFormat="1" ht="30.75" customHeight="1" thickBot="1" x14ac:dyDescent="0.3">
      <c r="C63" s="379" t="s">
        <v>158</v>
      </c>
      <c r="D63" s="380"/>
      <c r="F63" s="381" t="s">
        <v>159</v>
      </c>
      <c r="G63" s="382"/>
      <c r="H63" s="354">
        <f>P56</f>
        <v>0</v>
      </c>
      <c r="J63" s="381" t="s">
        <v>160</v>
      </c>
      <c r="K63" s="383"/>
      <c r="L63" s="382"/>
      <c r="N63" s="384" t="s">
        <v>78</v>
      </c>
      <c r="O63" s="385"/>
      <c r="P63" s="70"/>
      <c r="R63" s="68"/>
    </row>
    <row r="64" spans="1:18" s="51" customFormat="1" ht="24.75" customHeight="1" x14ac:dyDescent="0.25">
      <c r="C64" s="78" t="s">
        <v>161</v>
      </c>
      <c r="D64" s="79">
        <v>0</v>
      </c>
      <c r="E64" s="72"/>
      <c r="F64" s="72"/>
      <c r="G64" s="72"/>
      <c r="H64" s="72"/>
      <c r="J64" s="73" t="s">
        <v>162</v>
      </c>
      <c r="K64" s="74"/>
      <c r="L64" s="75">
        <f>H56</f>
        <v>0</v>
      </c>
      <c r="N64" s="411" t="s">
        <v>163</v>
      </c>
      <c r="O64" s="412"/>
      <c r="P64" s="76">
        <f>L69</f>
        <v>0</v>
      </c>
      <c r="R64" s="68"/>
    </row>
    <row r="65" spans="1:18" s="51" customFormat="1" ht="27" customHeight="1" thickBot="1" x14ac:dyDescent="0.3">
      <c r="A65" s="77"/>
      <c r="B65" s="77"/>
      <c r="C65" s="78" t="s">
        <v>164</v>
      </c>
      <c r="D65" s="79">
        <v>0</v>
      </c>
      <c r="E65" s="72"/>
      <c r="F65" s="72"/>
      <c r="G65" s="72"/>
      <c r="H65" s="72"/>
      <c r="J65" s="361" t="s">
        <v>105</v>
      </c>
      <c r="K65" s="362"/>
      <c r="L65" s="80">
        <f>J56</f>
        <v>0</v>
      </c>
      <c r="N65" s="413" t="s">
        <v>80</v>
      </c>
      <c r="O65" s="414"/>
      <c r="P65" s="81">
        <f>H66</f>
        <v>0</v>
      </c>
      <c r="R65" s="68"/>
    </row>
    <row r="66" spans="1:18" s="51" customFormat="1" ht="30.75" customHeight="1" thickBot="1" x14ac:dyDescent="0.3">
      <c r="A66" s="77"/>
      <c r="B66" s="77"/>
      <c r="C66" s="78" t="s">
        <v>114</v>
      </c>
      <c r="D66" s="79">
        <v>0</v>
      </c>
      <c r="E66" s="72"/>
      <c r="F66" s="381" t="s">
        <v>80</v>
      </c>
      <c r="G66" s="382"/>
      <c r="H66" s="82">
        <f>O56</f>
        <v>0</v>
      </c>
      <c r="J66" s="361" t="s">
        <v>107</v>
      </c>
      <c r="K66" s="362"/>
      <c r="L66" s="80">
        <f>L56</f>
        <v>0</v>
      </c>
      <c r="N66" s="415" t="s">
        <v>165</v>
      </c>
      <c r="O66" s="416"/>
      <c r="P66" s="83">
        <f>D69</f>
        <v>0</v>
      </c>
      <c r="R66" s="68"/>
    </row>
    <row r="67" spans="1:18" s="51" customFormat="1" ht="30.75" customHeight="1" x14ac:dyDescent="0.25">
      <c r="A67" s="77"/>
      <c r="C67" s="78" t="s">
        <v>72</v>
      </c>
      <c r="D67" s="79">
        <v>0</v>
      </c>
      <c r="E67" s="72"/>
      <c r="F67" s="72"/>
      <c r="J67" s="361" t="s">
        <v>57</v>
      </c>
      <c r="K67" s="362"/>
      <c r="L67" s="80">
        <f>N56</f>
        <v>0</v>
      </c>
      <c r="N67" s="415" t="s">
        <v>166</v>
      </c>
      <c r="O67" s="416"/>
      <c r="P67" s="83">
        <f>H63</f>
        <v>0</v>
      </c>
      <c r="R67" s="68"/>
    </row>
    <row r="68" spans="1:18" s="86" customFormat="1" ht="33.75" customHeight="1" thickBot="1" x14ac:dyDescent="0.3">
      <c r="A68" s="84"/>
      <c r="B68" s="84"/>
      <c r="C68" s="89" t="s">
        <v>167</v>
      </c>
      <c r="D68" s="90">
        <v>0</v>
      </c>
      <c r="E68" s="85"/>
      <c r="F68" s="85"/>
      <c r="J68" s="361" t="s">
        <v>168</v>
      </c>
      <c r="K68" s="362"/>
      <c r="L68" s="87">
        <f>M56</f>
        <v>0</v>
      </c>
      <c r="N68" s="422" t="s">
        <v>169</v>
      </c>
      <c r="O68" s="423"/>
      <c r="P68" s="88">
        <f>SUM(P64:P66)-(H63+H69)</f>
        <v>0</v>
      </c>
      <c r="R68" s="68"/>
    </row>
    <row r="69" spans="1:18" s="86" customFormat="1" ht="35.25" customHeight="1" thickBot="1" x14ac:dyDescent="0.3">
      <c r="A69" s="84"/>
      <c r="B69" s="84"/>
      <c r="C69" s="94" t="s">
        <v>204</v>
      </c>
      <c r="D69" s="95">
        <f>SUM(D64:D68)</f>
        <v>0</v>
      </c>
      <c r="E69" s="91"/>
      <c r="F69" s="424" t="s">
        <v>125</v>
      </c>
      <c r="G69" s="425"/>
      <c r="H69" s="179">
        <v>0</v>
      </c>
      <c r="J69" s="363" t="s">
        <v>170</v>
      </c>
      <c r="K69" s="364"/>
      <c r="L69" s="92">
        <f>SUM(L64:L68)</f>
        <v>0</v>
      </c>
      <c r="N69" s="426" t="s">
        <v>171</v>
      </c>
      <c r="O69" s="427"/>
      <c r="P69" s="93">
        <f>G56*O3</f>
        <v>0</v>
      </c>
      <c r="R69" s="68"/>
    </row>
    <row r="70" spans="1:18" s="86" customFormat="1" ht="24" customHeight="1" x14ac:dyDescent="0.25">
      <c r="E70" s="21"/>
      <c r="F70" s="21"/>
      <c r="G70" s="96"/>
      <c r="H70" s="96"/>
      <c r="I70" s="68"/>
      <c r="J70" s="96"/>
      <c r="N70" s="97"/>
      <c r="O70" s="97"/>
      <c r="P70" s="97"/>
      <c r="Q70" s="98"/>
      <c r="R70" s="68"/>
    </row>
    <row r="71" spans="1:18" ht="19.5" customHeight="1" x14ac:dyDescent="0.2">
      <c r="B71" s="21"/>
      <c r="N71" s="99"/>
      <c r="O71" s="99"/>
      <c r="P71" s="98"/>
      <c r="Q71" s="98"/>
    </row>
    <row r="72" spans="1:18" ht="27" customHeight="1" x14ac:dyDescent="0.25">
      <c r="D72" s="417" t="s">
        <v>85</v>
      </c>
      <c r="E72" s="418"/>
      <c r="F72" s="419" t="s">
        <v>84</v>
      </c>
      <c r="G72" s="420"/>
      <c r="H72" s="420"/>
      <c r="I72" s="421"/>
      <c r="P72" s="98"/>
    </row>
    <row r="73" spans="1:18" ht="30.75" customHeight="1" x14ac:dyDescent="0.25">
      <c r="F73" s="180"/>
      <c r="G73" s="181" t="s">
        <v>172</v>
      </c>
      <c r="H73" s="182" t="s">
        <v>173</v>
      </c>
      <c r="I73" s="181" t="s">
        <v>174</v>
      </c>
    </row>
    <row r="74" spans="1:18" ht="22.5" customHeight="1" x14ac:dyDescent="0.25">
      <c r="F74" s="212" t="s">
        <v>175</v>
      </c>
      <c r="G74" s="213">
        <v>0</v>
      </c>
      <c r="H74" s="213">
        <v>0.7</v>
      </c>
      <c r="I74" s="214">
        <f>+H74*G74</f>
        <v>0</v>
      </c>
    </row>
    <row r="75" spans="1:18" ht="30" x14ac:dyDescent="0.25">
      <c r="F75" s="215" t="s">
        <v>176</v>
      </c>
      <c r="G75" s="213">
        <v>0</v>
      </c>
      <c r="H75" s="213">
        <v>0.21</v>
      </c>
      <c r="I75" s="214">
        <f>+H75*G75</f>
        <v>0</v>
      </c>
    </row>
  </sheetData>
  <mergeCells count="22">
    <mergeCell ref="B7:D7"/>
    <mergeCell ref="B58:Q61"/>
    <mergeCell ref="A1:R1"/>
    <mergeCell ref="C2:F2"/>
    <mergeCell ref="H2:J2"/>
    <mergeCell ref="M2:O2"/>
    <mergeCell ref="C3:F3"/>
    <mergeCell ref="M3:N3"/>
    <mergeCell ref="N64:O64"/>
    <mergeCell ref="N65:O65"/>
    <mergeCell ref="F66:G66"/>
    <mergeCell ref="N66:O66"/>
    <mergeCell ref="C63:D63"/>
    <mergeCell ref="F63:G63"/>
    <mergeCell ref="J63:L63"/>
    <mergeCell ref="N63:O63"/>
    <mergeCell ref="D72:E72"/>
    <mergeCell ref="F72:I72"/>
    <mergeCell ref="N67:O67"/>
    <mergeCell ref="N68:O68"/>
    <mergeCell ref="F69:G69"/>
    <mergeCell ref="N69:O69"/>
  </mergeCells>
  <pageMargins left="0.32" right="0.17" top="0.79" bottom="0.48" header="0.19" footer="0.18"/>
  <pageSetup scale="44" fitToHeight="0" orientation="landscape" r:id="rId1"/>
  <headerFooter>
    <oddHeader>&amp;L&amp;G&amp;C&amp;"Times New Roman,Bold"&amp;14Attendee Detail Cost Analysis Spreadshet</oddHeader>
    <oddFooter>&amp;L&amp;D&amp;C&amp;A&amp;R&amp;P</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Grade Selection" prompt="Select the participants grade from the dropdown list. Expenses calculated at the Step 5 level." xr:uid="{9F7DA69A-6F6F-4577-BF17-D86C4A582F46}">
          <x14:formula1>
            <xm:f>'DD LIST DATA'!$C$2:$C$18</xm:f>
          </x14:formula1>
          <xm:sqref>F10:F55</xm:sqref>
        </x14:dataValidation>
        <x14:dataValidation type="list" allowBlank="1" showInputMessage="1" showErrorMessage="1" promptTitle="Per Diem" prompt="Select the correct per diem at the TDY location. Foreign rates begin after the Domestic rates. " xr:uid="{CB4E050C-AA9A-4A4D-A31A-FC9488A8130F}">
          <x14:formula1>
            <xm:f>'DD LIST DATA'!$A$2:$A$273</xm:f>
          </x14:formula1>
          <xm:sqref>I4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B0228-8CAE-4F99-9CF1-972E61EECE36}">
  <sheetPr codeName="Sheet7">
    <tabColor rgb="FFFFFF00"/>
    <pageSetUpPr fitToPage="1"/>
  </sheetPr>
  <dimension ref="A1:K29"/>
  <sheetViews>
    <sheetView workbookViewId="0">
      <selection activeCell="G20" sqref="G20"/>
    </sheetView>
  </sheetViews>
  <sheetFormatPr defaultColWidth="8.85546875" defaultRowHeight="12.75" x14ac:dyDescent="0.25"/>
  <cols>
    <col min="1" max="1" width="41.28515625" style="8" customWidth="1"/>
    <col min="2" max="2" width="23.7109375" style="8" customWidth="1"/>
    <col min="3" max="3" width="25.28515625" style="8" customWidth="1"/>
    <col min="4" max="4" width="27.7109375" style="8" customWidth="1"/>
    <col min="5" max="5" width="39.28515625" style="8" customWidth="1"/>
    <col min="6" max="16384" width="8.85546875" style="8"/>
  </cols>
  <sheetData>
    <row r="1" spans="1:11" s="102" customFormat="1" ht="37.5" customHeight="1" thickBot="1" x14ac:dyDescent="0.3">
      <c r="A1" s="428" t="s">
        <v>205</v>
      </c>
      <c r="B1" s="428"/>
      <c r="C1" s="428"/>
      <c r="D1" s="428"/>
      <c r="E1" s="371" t="s">
        <v>178</v>
      </c>
      <c r="F1" s="366"/>
      <c r="G1" s="366"/>
      <c r="H1" s="366"/>
      <c r="I1" s="366"/>
      <c r="J1" s="366"/>
      <c r="K1" s="366"/>
    </row>
    <row r="2" spans="1:11" ht="19.5" customHeight="1" thickBot="1" x14ac:dyDescent="0.3">
      <c r="A2" s="329" t="s">
        <v>88</v>
      </c>
      <c r="B2" s="439">
        <f>'Location#1'!C2</f>
        <v>0</v>
      </c>
      <c r="C2" s="440"/>
      <c r="D2" s="441"/>
      <c r="E2" s="366"/>
      <c r="F2" s="366"/>
      <c r="G2" s="366"/>
      <c r="H2" s="366"/>
      <c r="I2" s="366"/>
      <c r="J2" s="366"/>
      <c r="K2" s="366"/>
    </row>
    <row r="3" spans="1:11" ht="19.5" customHeight="1" thickBot="1" x14ac:dyDescent="0.3">
      <c r="A3" s="329" t="s">
        <v>89</v>
      </c>
      <c r="B3" s="434">
        <f>'Location#1'!C3</f>
        <v>0</v>
      </c>
      <c r="C3" s="435"/>
      <c r="D3" s="436"/>
      <c r="E3" s="366"/>
      <c r="F3" s="366"/>
      <c r="G3" s="366"/>
      <c r="H3" s="366"/>
      <c r="I3" s="366"/>
      <c r="J3" s="366"/>
      <c r="K3" s="366"/>
    </row>
    <row r="4" spans="1:11" ht="14.45" customHeight="1" thickBot="1" x14ac:dyDescent="0.3">
      <c r="A4" s="338" t="s">
        <v>206</v>
      </c>
      <c r="B4" s="122" t="s">
        <v>207</v>
      </c>
      <c r="C4" s="122" t="s">
        <v>208</v>
      </c>
      <c r="D4" s="122" t="s">
        <v>209</v>
      </c>
      <c r="E4" s="366"/>
      <c r="F4" s="366"/>
      <c r="G4" s="366"/>
      <c r="H4" s="366"/>
      <c r="I4" s="366"/>
      <c r="J4" s="366"/>
      <c r="K4" s="366"/>
    </row>
    <row r="5" spans="1:11" s="321" customFormat="1" ht="21" customHeight="1" x14ac:dyDescent="0.25">
      <c r="A5" s="320" t="s">
        <v>180</v>
      </c>
      <c r="B5" s="103" t="str">
        <f>_xlfn.CONCAT('Location#1'!D4,", ",'Location#1'!F4)</f>
        <v xml:space="preserve">, </v>
      </c>
      <c r="C5" s="103" t="str">
        <f>_xlfn.CONCAT('Location#2'!D4,", ",'Location#2'!F4)</f>
        <v xml:space="preserve">, </v>
      </c>
      <c r="D5" s="103" t="str">
        <f>_xlfn.CONCAT('Location#3'!D4,", ",'Location#3'!F4)</f>
        <v xml:space="preserve">, </v>
      </c>
    </row>
    <row r="6" spans="1:11" s="321" customFormat="1" ht="21" customHeight="1" x14ac:dyDescent="0.25">
      <c r="A6" s="324" t="s">
        <v>181</v>
      </c>
      <c r="B6" s="319">
        <f>'Location#1'!O4</f>
        <v>0</v>
      </c>
      <c r="C6" s="319">
        <f>'Location#2'!O4</f>
        <v>0</v>
      </c>
      <c r="D6" s="319">
        <f>'Location#3'!O4</f>
        <v>0</v>
      </c>
    </row>
    <row r="7" spans="1:11" ht="14.25" customHeight="1" x14ac:dyDescent="0.25">
      <c r="A7" s="437" t="s">
        <v>210</v>
      </c>
      <c r="B7" s="322">
        <f>'Location#1'!$H$4</f>
        <v>0</v>
      </c>
      <c r="C7" s="322">
        <f>'Location#2'!$H$4</f>
        <v>0</v>
      </c>
      <c r="D7" s="322">
        <f>'Location#3'!$H$4</f>
        <v>0</v>
      </c>
    </row>
    <row r="8" spans="1:11" ht="15.75" x14ac:dyDescent="0.25">
      <c r="A8" s="438"/>
      <c r="B8" s="322">
        <f>'Location#1'!$I$4</f>
        <v>0</v>
      </c>
      <c r="C8" s="322">
        <f>'Location#2'!$I$4</f>
        <v>0</v>
      </c>
      <c r="D8" s="322">
        <f>'Location#3'!$I$4</f>
        <v>0</v>
      </c>
      <c r="J8" s="105"/>
    </row>
    <row r="9" spans="1:11" ht="27.75" x14ac:dyDescent="0.25">
      <c r="A9" s="333" t="s">
        <v>211</v>
      </c>
      <c r="B9" s="337"/>
      <c r="C9" s="337"/>
      <c r="D9" s="337"/>
      <c r="J9" s="106"/>
    </row>
    <row r="10" spans="1:11" ht="27.75" x14ac:dyDescent="0.25">
      <c r="A10" s="335" t="s">
        <v>188</v>
      </c>
      <c r="B10" s="337"/>
      <c r="C10" s="337"/>
      <c r="D10" s="337"/>
      <c r="J10" s="109"/>
    </row>
    <row r="11" spans="1:11" ht="21.75" customHeight="1" x14ac:dyDescent="0.25">
      <c r="A11" s="110" t="s">
        <v>190</v>
      </c>
      <c r="B11" s="111">
        <f>'Location#1'!H56</f>
        <v>0</v>
      </c>
      <c r="C11" s="111">
        <f>'Location#2'!H56</f>
        <v>0</v>
      </c>
      <c r="D11" s="111">
        <f>'Location#3'!H56</f>
        <v>0</v>
      </c>
      <c r="J11" s="109"/>
    </row>
    <row r="12" spans="1:11" ht="43.5" x14ac:dyDescent="0.25">
      <c r="A12" s="108" t="s">
        <v>212</v>
      </c>
      <c r="B12" s="111">
        <f>'Location#1'!M56</f>
        <v>0</v>
      </c>
      <c r="C12" s="111">
        <f>'Location#2'!M56</f>
        <v>0</v>
      </c>
      <c r="D12" s="111">
        <f>'Location#3'!M56</f>
        <v>0</v>
      </c>
      <c r="J12" s="109"/>
    </row>
    <row r="13" spans="1:11" ht="43.5" customHeight="1" x14ac:dyDescent="0.25">
      <c r="A13" s="110" t="s">
        <v>213</v>
      </c>
      <c r="B13" s="111">
        <f>'Location#1'!N56</f>
        <v>0</v>
      </c>
      <c r="C13" s="111">
        <f>'Location#2'!N56</f>
        <v>0</v>
      </c>
      <c r="D13" s="111">
        <f>'Location#3'!N56</f>
        <v>0</v>
      </c>
    </row>
    <row r="14" spans="1:11" ht="24.75" customHeight="1" x14ac:dyDescent="0.25">
      <c r="A14" s="110" t="s">
        <v>193</v>
      </c>
      <c r="B14" s="111">
        <f>'Location#1'!J56</f>
        <v>0</v>
      </c>
      <c r="C14" s="111">
        <f>'Location#2'!J56</f>
        <v>0</v>
      </c>
      <c r="D14" s="111">
        <f>'Location#3'!J56</f>
        <v>0</v>
      </c>
    </row>
    <row r="15" spans="1:11" ht="45" customHeight="1" x14ac:dyDescent="0.25">
      <c r="A15" s="110" t="s">
        <v>214</v>
      </c>
      <c r="B15" s="111">
        <f>'Location#1'!L56</f>
        <v>0</v>
      </c>
      <c r="C15" s="111">
        <f>'Location#2'!L56</f>
        <v>0</v>
      </c>
      <c r="D15" s="111">
        <f>'Location#2'!L56</f>
        <v>0</v>
      </c>
    </row>
    <row r="16" spans="1:11" ht="20.25" customHeight="1" x14ac:dyDescent="0.25">
      <c r="A16" s="112" t="s">
        <v>109</v>
      </c>
      <c r="B16" s="123">
        <f>SUM(B11:B15)</f>
        <v>0</v>
      </c>
      <c r="C16" s="123">
        <f>SUM(C11:C15)</f>
        <v>0</v>
      </c>
      <c r="D16" s="123">
        <f>SUM(D11:D15)</f>
        <v>0</v>
      </c>
    </row>
    <row r="17" spans="1:4" ht="39.75" x14ac:dyDescent="0.25">
      <c r="A17" s="110" t="s">
        <v>215</v>
      </c>
      <c r="B17" s="111">
        <f>'Location#1'!D64</f>
        <v>0</v>
      </c>
      <c r="C17" s="111">
        <f>'Location#2'!D64</f>
        <v>0</v>
      </c>
      <c r="D17" s="111">
        <f>'Location#3'!D64</f>
        <v>0</v>
      </c>
    </row>
    <row r="18" spans="1:4" ht="31.5" x14ac:dyDescent="0.25">
      <c r="A18" s="110" t="s">
        <v>216</v>
      </c>
      <c r="B18" s="111">
        <f>'Location#1'!D65</f>
        <v>0</v>
      </c>
      <c r="C18" s="111">
        <f>'Location#2'!D65</f>
        <v>0</v>
      </c>
      <c r="D18" s="111">
        <f>'Location#3'!D65</f>
        <v>0</v>
      </c>
    </row>
    <row r="19" spans="1:4" ht="23.25" customHeight="1" x14ac:dyDescent="0.25">
      <c r="A19" s="110" t="s">
        <v>197</v>
      </c>
      <c r="B19" s="111">
        <f>'Location#1'!D66</f>
        <v>0</v>
      </c>
      <c r="C19" s="111">
        <f>'Location#2'!D66</f>
        <v>0</v>
      </c>
      <c r="D19" s="111">
        <f>'Location#3'!D66</f>
        <v>0</v>
      </c>
    </row>
    <row r="20" spans="1:4" ht="21.75" customHeight="1" x14ac:dyDescent="0.25">
      <c r="A20" s="110" t="s">
        <v>198</v>
      </c>
      <c r="B20" s="111">
        <f>'Location#1'!D67</f>
        <v>0</v>
      </c>
      <c r="C20" s="111">
        <f>'Location#2'!D67</f>
        <v>0</v>
      </c>
      <c r="D20" s="111">
        <f>'Location#3'!D67</f>
        <v>0</v>
      </c>
    </row>
    <row r="21" spans="1:4" ht="30" x14ac:dyDescent="0.25">
      <c r="A21" s="110" t="s">
        <v>217</v>
      </c>
      <c r="B21" s="111">
        <f>'Location#1'!D68</f>
        <v>0</v>
      </c>
      <c r="C21" s="111">
        <f>'Location#2'!D68</f>
        <v>0</v>
      </c>
      <c r="D21" s="111">
        <f>'Location#3'!D68</f>
        <v>0</v>
      </c>
    </row>
    <row r="22" spans="1:4" ht="21" customHeight="1" x14ac:dyDescent="0.25">
      <c r="A22" s="110" t="s">
        <v>200</v>
      </c>
      <c r="B22" s="111">
        <f>'Location#1'!H66</f>
        <v>0</v>
      </c>
      <c r="C22" s="111">
        <f>'Location#2'!H66</f>
        <v>0</v>
      </c>
      <c r="D22" s="111">
        <f>'Location#3'!H66</f>
        <v>0</v>
      </c>
    </row>
    <row r="23" spans="1:4" ht="21" customHeight="1" x14ac:dyDescent="0.25">
      <c r="A23" s="110" t="s">
        <v>218</v>
      </c>
      <c r="B23" s="111">
        <f>'Location#1'!H63</f>
        <v>0</v>
      </c>
      <c r="C23" s="111">
        <f>'Location#2'!H63</f>
        <v>0</v>
      </c>
      <c r="D23" s="111">
        <f>'Location#3'!H63</f>
        <v>0</v>
      </c>
    </row>
    <row r="24" spans="1:4" ht="21" customHeight="1" thickBot="1" x14ac:dyDescent="0.3">
      <c r="A24" s="114" t="s">
        <v>202</v>
      </c>
      <c r="B24" s="123">
        <f>SUM(B17:B22)-B23</f>
        <v>0</v>
      </c>
      <c r="C24" s="123">
        <f>SUM(C17:C22)-C23</f>
        <v>0</v>
      </c>
      <c r="D24" s="123">
        <f>SUM(D17:D22)-D23</f>
        <v>0</v>
      </c>
    </row>
    <row r="25" spans="1:4" ht="44.25" thickBot="1" x14ac:dyDescent="0.3">
      <c r="A25" s="116" t="s">
        <v>203</v>
      </c>
      <c r="B25" s="124">
        <f>(B16+B24)-B27</f>
        <v>0</v>
      </c>
      <c r="C25" s="124">
        <f>(C16+C24)-C27</f>
        <v>0</v>
      </c>
      <c r="D25" s="124">
        <f>(D16+D24)-D27</f>
        <v>0</v>
      </c>
    </row>
    <row r="26" spans="1:4" ht="22.5" customHeight="1" thickBot="1" x14ac:dyDescent="0.3">
      <c r="A26" s="118" t="s">
        <v>123</v>
      </c>
      <c r="B26" s="119">
        <f>'Location#1'!P69</f>
        <v>0</v>
      </c>
      <c r="C26" s="119">
        <f>'Location#2'!P69</f>
        <v>0</v>
      </c>
      <c r="D26" s="119">
        <f>'Location#3'!P69</f>
        <v>0</v>
      </c>
    </row>
    <row r="27" spans="1:4" ht="24.75" customHeight="1" thickBot="1" x14ac:dyDescent="0.3">
      <c r="A27" s="120" t="s">
        <v>125</v>
      </c>
      <c r="B27" s="119">
        <f>'Location#1'!H69</f>
        <v>0</v>
      </c>
      <c r="C27" s="119">
        <f>'Location#2'!H69</f>
        <v>0</v>
      </c>
      <c r="D27" s="119">
        <f>'Location#3'!H69</f>
        <v>0</v>
      </c>
    </row>
    <row r="29" spans="1:4" ht="18" customHeight="1" x14ac:dyDescent="0.25">
      <c r="A29" s="325" t="s">
        <v>182</v>
      </c>
      <c r="B29" s="104" t="s">
        <v>219</v>
      </c>
      <c r="C29" s="104" t="s">
        <v>220</v>
      </c>
      <c r="D29" s="104" t="s">
        <v>221</v>
      </c>
    </row>
  </sheetData>
  <mergeCells count="4">
    <mergeCell ref="A1:D1"/>
    <mergeCell ref="B3:D3"/>
    <mergeCell ref="A7:A8"/>
    <mergeCell ref="B2:D2"/>
  </mergeCells>
  <pageMargins left="0.32" right="0.28999999999999998" top="1.1499999999999999" bottom="0.52" header="0.3" footer="0.3"/>
  <pageSetup scale="85" fitToHeight="0"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9E827-E12B-4E33-88E6-96CACF3E972F}">
  <sheetPr codeName="Sheet8">
    <tabColor theme="9" tint="0.39997558519241921"/>
    <pageSetUpPr fitToPage="1"/>
  </sheetPr>
  <dimension ref="A1:R75"/>
  <sheetViews>
    <sheetView zoomScale="90" zoomScaleNormal="90" workbookViewId="0">
      <selection activeCell="G20" sqref="G20"/>
    </sheetView>
  </sheetViews>
  <sheetFormatPr defaultColWidth="9.140625" defaultRowHeight="15" x14ac:dyDescent="0.25"/>
  <cols>
    <col min="1" max="1" width="11.7109375" style="21" customWidth="1"/>
    <col min="2" max="2" width="24" style="100" customWidth="1"/>
    <col min="3" max="3" width="23.7109375" style="21" customWidth="1"/>
    <col min="4" max="4" width="18.42578125" style="21" customWidth="1"/>
    <col min="5" max="5" width="20" style="21" customWidth="1"/>
    <col min="6" max="6" width="16.42578125" style="21" customWidth="1"/>
    <col min="7" max="7" width="15.42578125" style="96" customWidth="1"/>
    <col min="8" max="8" width="14" style="96" customWidth="1"/>
    <col min="9" max="9" width="18.28515625" style="21" customWidth="1"/>
    <col min="10" max="10" width="16" style="96" customWidth="1"/>
    <col min="11" max="11" width="16" style="21" customWidth="1"/>
    <col min="12" max="12" width="14.5703125" style="21" customWidth="1"/>
    <col min="13" max="13" width="19.28515625" style="96" customWidth="1"/>
    <col min="14" max="14" width="17.85546875" style="68" customWidth="1"/>
    <col min="15" max="15" width="13.140625" style="68" customWidth="1"/>
    <col min="16" max="16" width="28.7109375" style="101" customWidth="1"/>
    <col min="17" max="17" width="19.5703125" style="68" customWidth="1"/>
    <col min="18" max="18" width="31.28515625" style="68" customWidth="1"/>
    <col min="19" max="16384" width="9.140625" style="21"/>
  </cols>
  <sheetData>
    <row r="1" spans="1:18" ht="26.25" customHeight="1" thickBot="1" x14ac:dyDescent="0.3">
      <c r="A1" s="386" t="s">
        <v>133</v>
      </c>
      <c r="B1" s="386"/>
      <c r="C1" s="386"/>
      <c r="D1" s="386"/>
      <c r="E1" s="386"/>
      <c r="F1" s="386"/>
      <c r="G1" s="386"/>
      <c r="H1" s="386"/>
      <c r="I1" s="386"/>
      <c r="J1" s="386"/>
      <c r="K1" s="386"/>
      <c r="L1" s="386"/>
      <c r="M1" s="386"/>
      <c r="N1" s="386"/>
      <c r="O1" s="386"/>
      <c r="P1" s="386"/>
      <c r="Q1" s="386"/>
      <c r="R1" s="386"/>
    </row>
    <row r="2" spans="1:18" s="22" customFormat="1" ht="24.75" customHeight="1" thickBot="1" x14ac:dyDescent="0.35">
      <c r="B2" s="292" t="s">
        <v>134</v>
      </c>
      <c r="C2" s="442" t="s">
        <v>222</v>
      </c>
      <c r="D2" s="443"/>
      <c r="E2" s="443"/>
      <c r="F2" s="444"/>
      <c r="G2" s="23"/>
      <c r="H2" s="390" t="s">
        <v>15</v>
      </c>
      <c r="I2" s="391"/>
      <c r="J2" s="392"/>
      <c r="M2" s="393" t="s">
        <v>223</v>
      </c>
      <c r="N2" s="394"/>
      <c r="O2" s="395"/>
      <c r="P2" s="23"/>
      <c r="Q2" s="24"/>
      <c r="R2" s="24"/>
    </row>
    <row r="3" spans="1:18" s="22" customFormat="1" ht="24" customHeight="1" thickBot="1" x14ac:dyDescent="0.35">
      <c r="B3" s="293" t="s">
        <v>8</v>
      </c>
      <c r="C3" s="445" t="s">
        <v>224</v>
      </c>
      <c r="D3" s="446"/>
      <c r="E3" s="446"/>
      <c r="F3" s="447"/>
      <c r="G3" s="23"/>
      <c r="H3" s="245" t="s">
        <v>16</v>
      </c>
      <c r="I3" s="245" t="s">
        <v>136</v>
      </c>
      <c r="J3" s="246" t="s">
        <v>19</v>
      </c>
      <c r="M3" s="448" t="s">
        <v>22</v>
      </c>
      <c r="N3" s="449"/>
      <c r="O3" s="282">
        <f>(F5-D5)+1</f>
        <v>4</v>
      </c>
      <c r="P3" s="24"/>
      <c r="Q3" s="24"/>
    </row>
    <row r="4" spans="1:18" s="22" customFormat="1" ht="16.5" thickBot="1" x14ac:dyDescent="0.3">
      <c r="B4" s="293" t="s">
        <v>10</v>
      </c>
      <c r="C4" s="301" t="s">
        <v>137</v>
      </c>
      <c r="D4" s="312" t="s">
        <v>225</v>
      </c>
      <c r="E4" s="311" t="s">
        <v>138</v>
      </c>
      <c r="F4" s="312" t="s">
        <v>226</v>
      </c>
      <c r="G4" s="25"/>
      <c r="H4" s="26">
        <v>140</v>
      </c>
      <c r="I4" s="191">
        <v>80</v>
      </c>
      <c r="J4" s="178">
        <f>H4+I4</f>
        <v>220</v>
      </c>
      <c r="M4" s="243" t="s">
        <v>24</v>
      </c>
      <c r="N4" s="313"/>
      <c r="O4" s="283">
        <f>COUNTA(B10:B55)</f>
        <v>46</v>
      </c>
      <c r="P4" s="24"/>
      <c r="Q4" s="24"/>
    </row>
    <row r="5" spans="1:18" s="22" customFormat="1" ht="34.5" thickBot="1" x14ac:dyDescent="0.3">
      <c r="B5" s="294" t="s">
        <v>139</v>
      </c>
      <c r="C5" s="302" t="s">
        <v>11</v>
      </c>
      <c r="D5" s="287">
        <v>45920</v>
      </c>
      <c r="E5" s="291" t="s">
        <v>13</v>
      </c>
      <c r="F5" s="288">
        <v>45923</v>
      </c>
      <c r="G5" s="25"/>
      <c r="H5" s="367"/>
      <c r="I5" s="367" t="s">
        <v>316</v>
      </c>
      <c r="J5" s="367"/>
      <c r="M5" s="243" t="s">
        <v>140</v>
      </c>
      <c r="N5" s="313"/>
      <c r="O5" s="284">
        <f>O6/O3</f>
        <v>723.36119565217405</v>
      </c>
      <c r="P5" s="359" t="s">
        <v>141</v>
      </c>
      <c r="Q5" s="359"/>
    </row>
    <row r="6" spans="1:18" s="22" customFormat="1" ht="18" customHeight="1" thickBot="1" x14ac:dyDescent="0.35">
      <c r="B6" s="23"/>
      <c r="C6" s="29"/>
      <c r="E6" s="30"/>
      <c r="F6" s="25"/>
      <c r="G6" s="25"/>
      <c r="H6" s="360"/>
      <c r="I6" s="360" t="s">
        <v>142</v>
      </c>
      <c r="J6" s="360"/>
      <c r="M6" s="244" t="s">
        <v>143</v>
      </c>
      <c r="N6" s="314"/>
      <c r="O6" s="285">
        <f>P68/O4</f>
        <v>2893.4447826086962</v>
      </c>
      <c r="P6" s="359"/>
      <c r="Q6" s="359"/>
    </row>
    <row r="7" spans="1:18" s="22" customFormat="1" ht="24" customHeight="1" thickBot="1" x14ac:dyDescent="0.3">
      <c r="B7" s="401"/>
      <c r="C7" s="401"/>
      <c r="D7" s="401"/>
      <c r="G7" s="31"/>
      <c r="H7" s="31"/>
      <c r="J7" s="31"/>
      <c r="M7" s="31"/>
      <c r="N7" s="24"/>
      <c r="O7" s="24"/>
      <c r="P7" s="32"/>
      <c r="Q7" s="24"/>
      <c r="R7" s="24"/>
    </row>
    <row r="8" spans="1:18" s="33" customFormat="1" ht="24.75" customHeight="1" thickBot="1" x14ac:dyDescent="0.25">
      <c r="A8" s="174" t="s">
        <v>144</v>
      </c>
      <c r="B8" s="175">
        <f>COUNTA(B10:B55)</f>
        <v>46</v>
      </c>
      <c r="C8" s="175"/>
      <c r="D8" s="175"/>
      <c r="E8" s="175"/>
      <c r="F8" s="175"/>
      <c r="G8" s="176">
        <f>SUM(G10:G55)</f>
        <v>22511.379994250114</v>
      </c>
      <c r="H8" s="176">
        <f>SUM(H10:H55)</f>
        <v>24475</v>
      </c>
      <c r="I8" s="176" t="s">
        <v>0</v>
      </c>
      <c r="J8" s="176">
        <f>SUM(J10:J55)</f>
        <v>32200</v>
      </c>
      <c r="K8" s="176" t="s">
        <v>0</v>
      </c>
      <c r="L8" s="176">
        <f>SUM(L10:L55)</f>
        <v>20240</v>
      </c>
      <c r="M8" s="176">
        <f>SUM(M10:M55)</f>
        <v>11425</v>
      </c>
      <c r="N8" s="176">
        <f>SUM(N10:N55)</f>
        <v>14858.460000000008</v>
      </c>
      <c r="O8" s="176">
        <f>SUM(O10:O55)</f>
        <v>29900</v>
      </c>
      <c r="P8" s="351">
        <f>SUM(P10:P55)</f>
        <v>0</v>
      </c>
    </row>
    <row r="9" spans="1:18" s="41" customFormat="1" ht="88.5" thickBot="1" x14ac:dyDescent="0.3">
      <c r="A9" s="34"/>
      <c r="B9" s="35" t="s">
        <v>145</v>
      </c>
      <c r="C9" s="35" t="s">
        <v>146</v>
      </c>
      <c r="D9" s="35" t="s">
        <v>37</v>
      </c>
      <c r="E9" s="35" t="s">
        <v>147</v>
      </c>
      <c r="F9" s="35" t="s">
        <v>227</v>
      </c>
      <c r="G9" s="36" t="s">
        <v>331</v>
      </c>
      <c r="H9" s="37" t="s">
        <v>149</v>
      </c>
      <c r="I9" s="35" t="s">
        <v>150</v>
      </c>
      <c r="J9" s="36" t="s">
        <v>329</v>
      </c>
      <c r="K9" s="35" t="s">
        <v>151</v>
      </c>
      <c r="L9" s="36" t="s">
        <v>330</v>
      </c>
      <c r="M9" s="38" t="s">
        <v>152</v>
      </c>
      <c r="N9" s="38" t="s">
        <v>153</v>
      </c>
      <c r="O9" s="35" t="s">
        <v>80</v>
      </c>
      <c r="P9" s="39" t="s">
        <v>154</v>
      </c>
      <c r="Q9" s="40" t="s">
        <v>155</v>
      </c>
    </row>
    <row r="10" spans="1:18" s="51" customFormat="1" ht="24.95" customHeight="1" x14ac:dyDescent="0.2">
      <c r="A10" s="42">
        <v>1</v>
      </c>
      <c r="B10" s="43" t="s">
        <v>228</v>
      </c>
      <c r="C10" s="42" t="s">
        <v>229</v>
      </c>
      <c r="D10" s="42" t="s">
        <v>230</v>
      </c>
      <c r="E10" s="42" t="s">
        <v>231</v>
      </c>
      <c r="F10" s="173">
        <v>13</v>
      </c>
      <c r="G10" s="44">
        <f>IF(ISNA(VLOOKUP(F10,'DD LIST DATA'!B$23:E$38,4,FALSE)),"",VLOOKUP(F10,'DD LIST DATA'!B$23:E$38,4,FALSE))</f>
        <v>603.96225011978913</v>
      </c>
      <c r="H10" s="45">
        <v>850</v>
      </c>
      <c r="I10" s="42">
        <v>5</v>
      </c>
      <c r="J10" s="46">
        <f>I10*$H$4</f>
        <v>700</v>
      </c>
      <c r="K10" s="47">
        <v>5.5</v>
      </c>
      <c r="L10" s="46">
        <f>$I$4*K10</f>
        <v>440</v>
      </c>
      <c r="M10" s="48">
        <v>250</v>
      </c>
      <c r="N10" s="48">
        <f>8.26+14.75+100+100+100</f>
        <v>323.01</v>
      </c>
      <c r="O10" s="45">
        <v>650</v>
      </c>
      <c r="P10" s="49">
        <v>0</v>
      </c>
      <c r="Q10" s="50"/>
    </row>
    <row r="11" spans="1:18" s="51" customFormat="1" ht="24.95" customHeight="1" x14ac:dyDescent="0.2">
      <c r="A11" s="52">
        <v>2</v>
      </c>
      <c r="B11" s="53" t="s">
        <v>232</v>
      </c>
      <c r="C11" s="52" t="s">
        <v>229</v>
      </c>
      <c r="D11" s="52" t="s">
        <v>230</v>
      </c>
      <c r="E11" s="52" t="s">
        <v>231</v>
      </c>
      <c r="F11" s="173">
        <v>13</v>
      </c>
      <c r="G11" s="44">
        <f>IF(ISNA(VLOOKUP(F11,'DD LIST DATA'!B$23:E$38,4,FALSE)),"",VLOOKUP(F11,'DD LIST DATA'!B$23:E$38,4,FALSE))</f>
        <v>603.96225011978913</v>
      </c>
      <c r="H11" s="54">
        <v>475</v>
      </c>
      <c r="I11" s="52">
        <v>5</v>
      </c>
      <c r="J11" s="55">
        <f t="shared" ref="J11:J55" si="0">I11*$H$4</f>
        <v>700</v>
      </c>
      <c r="K11" s="56">
        <f>0.75+0.75+4</f>
        <v>5.5</v>
      </c>
      <c r="L11" s="55">
        <f t="shared" ref="L11:L55" si="1">$I$4*K11</f>
        <v>440</v>
      </c>
      <c r="M11" s="57">
        <v>230</v>
      </c>
      <c r="N11" s="57">
        <f t="shared" ref="N11:N55" si="2">8.26+14.75+100+100+100</f>
        <v>323.01</v>
      </c>
      <c r="O11" s="54">
        <v>650</v>
      </c>
      <c r="P11" s="58"/>
      <c r="Q11" s="59"/>
    </row>
    <row r="12" spans="1:18" s="51" customFormat="1" ht="24.95" customHeight="1" x14ac:dyDescent="0.2">
      <c r="A12" s="52">
        <v>3</v>
      </c>
      <c r="B12" s="53" t="s">
        <v>233</v>
      </c>
      <c r="C12" s="52" t="s">
        <v>229</v>
      </c>
      <c r="D12" s="52" t="s">
        <v>230</v>
      </c>
      <c r="E12" s="52" t="s">
        <v>231</v>
      </c>
      <c r="F12" s="173">
        <v>15</v>
      </c>
      <c r="G12" s="44">
        <f>IF(ISNA(VLOOKUP(F12,'DD LIST DATA'!B$23:E$38,4,FALSE)),"",VLOOKUP(F12,'DD LIST DATA'!B$23:E$38,4,FALSE))</f>
        <v>839.48907024436983</v>
      </c>
      <c r="H12" s="54">
        <v>600</v>
      </c>
      <c r="I12" s="52">
        <v>5</v>
      </c>
      <c r="J12" s="55">
        <f t="shared" si="0"/>
        <v>700</v>
      </c>
      <c r="K12" s="56">
        <f t="shared" ref="K12:K55" si="3">0.75+0.75+4</f>
        <v>5.5</v>
      </c>
      <c r="L12" s="55">
        <f t="shared" si="1"/>
        <v>440</v>
      </c>
      <c r="M12" s="57">
        <v>195</v>
      </c>
      <c r="N12" s="57">
        <f t="shared" si="2"/>
        <v>323.01</v>
      </c>
      <c r="O12" s="54">
        <v>650</v>
      </c>
      <c r="P12" s="58"/>
      <c r="Q12" s="59"/>
    </row>
    <row r="13" spans="1:18" s="51" customFormat="1" ht="24.95" customHeight="1" x14ac:dyDescent="0.2">
      <c r="A13" s="52">
        <v>4</v>
      </c>
      <c r="B13" s="53" t="s">
        <v>234</v>
      </c>
      <c r="C13" s="52" t="s">
        <v>229</v>
      </c>
      <c r="D13" s="52" t="s">
        <v>230</v>
      </c>
      <c r="E13" s="52" t="s">
        <v>231</v>
      </c>
      <c r="F13" s="173">
        <v>12</v>
      </c>
      <c r="G13" s="44">
        <f>IF(ISNA(VLOOKUP(F13,'DD LIST DATA'!B$23:E$38,4,FALSE)),"",VLOOKUP(F13,'DD LIST DATA'!B$23:E$38,4,FALSE))</f>
        <v>507.9078025874461</v>
      </c>
      <c r="H13" s="54">
        <v>350</v>
      </c>
      <c r="I13" s="52">
        <v>5</v>
      </c>
      <c r="J13" s="55">
        <f t="shared" si="0"/>
        <v>700</v>
      </c>
      <c r="K13" s="56">
        <f t="shared" si="3"/>
        <v>5.5</v>
      </c>
      <c r="L13" s="55">
        <f t="shared" si="1"/>
        <v>440</v>
      </c>
      <c r="M13" s="57">
        <v>250</v>
      </c>
      <c r="N13" s="57">
        <f t="shared" si="2"/>
        <v>323.01</v>
      </c>
      <c r="O13" s="54">
        <v>650</v>
      </c>
      <c r="P13" s="58"/>
      <c r="Q13" s="59"/>
    </row>
    <row r="14" spans="1:18" s="51" customFormat="1" ht="24.95" customHeight="1" x14ac:dyDescent="0.2">
      <c r="A14" s="52">
        <v>5</v>
      </c>
      <c r="B14" s="53" t="s">
        <v>228</v>
      </c>
      <c r="C14" s="52" t="s">
        <v>229</v>
      </c>
      <c r="D14" s="52" t="s">
        <v>230</v>
      </c>
      <c r="E14" s="52" t="s">
        <v>235</v>
      </c>
      <c r="F14" s="173">
        <v>5</v>
      </c>
      <c r="G14" s="44">
        <f>IF(ISNA(VLOOKUP(F14,'DD LIST DATA'!B$23:E$38,4,FALSE)),"",VLOOKUP(F14,'DD LIST DATA'!B$23:E$38,4,FALSE))</f>
        <v>231.13243660757067</v>
      </c>
      <c r="H14" s="54">
        <v>350</v>
      </c>
      <c r="I14" s="52">
        <v>5</v>
      </c>
      <c r="J14" s="55">
        <f t="shared" si="0"/>
        <v>700</v>
      </c>
      <c r="K14" s="56">
        <f t="shared" si="3"/>
        <v>5.5</v>
      </c>
      <c r="L14" s="55">
        <f t="shared" si="1"/>
        <v>440</v>
      </c>
      <c r="M14" s="57">
        <v>250</v>
      </c>
      <c r="N14" s="57">
        <f t="shared" si="2"/>
        <v>323.01</v>
      </c>
      <c r="O14" s="54">
        <v>650</v>
      </c>
      <c r="P14" s="58"/>
      <c r="Q14" s="59"/>
    </row>
    <row r="15" spans="1:18" s="51" customFormat="1" ht="24.95" customHeight="1" x14ac:dyDescent="0.2">
      <c r="A15" s="52">
        <v>6</v>
      </c>
      <c r="B15" s="53" t="s">
        <v>232</v>
      </c>
      <c r="C15" s="52" t="s">
        <v>229</v>
      </c>
      <c r="D15" s="52" t="s">
        <v>230</v>
      </c>
      <c r="E15" s="52" t="s">
        <v>236</v>
      </c>
      <c r="F15" s="173">
        <v>15</v>
      </c>
      <c r="G15" s="44">
        <f>IF(ISNA(VLOOKUP(F15,'DD LIST DATA'!B$23:E$38,4,FALSE)),"",VLOOKUP(F15,'DD LIST DATA'!B$23:E$38,4,FALSE))</f>
        <v>839.48907024436983</v>
      </c>
      <c r="H15" s="54">
        <v>850</v>
      </c>
      <c r="I15" s="52">
        <v>5</v>
      </c>
      <c r="J15" s="55">
        <f t="shared" si="0"/>
        <v>700</v>
      </c>
      <c r="K15" s="56">
        <f t="shared" si="3"/>
        <v>5.5</v>
      </c>
      <c r="L15" s="55">
        <f t="shared" si="1"/>
        <v>440</v>
      </c>
      <c r="M15" s="57">
        <v>250</v>
      </c>
      <c r="N15" s="57">
        <f t="shared" si="2"/>
        <v>323.01</v>
      </c>
      <c r="O15" s="54">
        <v>650</v>
      </c>
      <c r="P15" s="58"/>
      <c r="Q15" s="59"/>
    </row>
    <row r="16" spans="1:18" s="51" customFormat="1" ht="24.95" customHeight="1" x14ac:dyDescent="0.2">
      <c r="A16" s="52">
        <v>7</v>
      </c>
      <c r="B16" s="53" t="s">
        <v>233</v>
      </c>
      <c r="C16" s="52" t="s">
        <v>229</v>
      </c>
      <c r="D16" s="52" t="s">
        <v>230</v>
      </c>
      <c r="E16" s="52" t="s">
        <v>235</v>
      </c>
      <c r="F16" s="173">
        <v>5</v>
      </c>
      <c r="G16" s="44">
        <f>IF(ISNA(VLOOKUP(F16,'DD LIST DATA'!B$23:E$38,4,FALSE)),"",VLOOKUP(F16,'DD LIST DATA'!B$23:E$38,4,FALSE))</f>
        <v>231.13243660757067</v>
      </c>
      <c r="H16" s="54">
        <v>475</v>
      </c>
      <c r="I16" s="52">
        <v>5</v>
      </c>
      <c r="J16" s="55">
        <f t="shared" si="0"/>
        <v>700</v>
      </c>
      <c r="K16" s="56">
        <f t="shared" si="3"/>
        <v>5.5</v>
      </c>
      <c r="L16" s="55">
        <f t="shared" si="1"/>
        <v>440</v>
      </c>
      <c r="M16" s="57">
        <v>250</v>
      </c>
      <c r="N16" s="57">
        <f t="shared" si="2"/>
        <v>323.01</v>
      </c>
      <c r="O16" s="54">
        <v>650</v>
      </c>
      <c r="P16" s="58"/>
      <c r="Q16" s="59"/>
    </row>
    <row r="17" spans="1:17" s="51" customFormat="1" ht="24.95" customHeight="1" x14ac:dyDescent="0.2">
      <c r="A17" s="52">
        <v>8</v>
      </c>
      <c r="B17" s="53" t="s">
        <v>234</v>
      </c>
      <c r="C17" s="52" t="s">
        <v>229</v>
      </c>
      <c r="D17" s="52" t="s">
        <v>230</v>
      </c>
      <c r="E17" s="52" t="s">
        <v>237</v>
      </c>
      <c r="F17" s="173" t="s">
        <v>238</v>
      </c>
      <c r="G17" s="44">
        <f>IF(ISNA(VLOOKUP(F17,'DD LIST DATA'!B$23:E$38,4,FALSE)),"",VLOOKUP(F17,'DD LIST DATA'!B$23:E$38,4,FALSE))</f>
        <v>1049.2918064206997</v>
      </c>
      <c r="H17" s="54">
        <v>600</v>
      </c>
      <c r="I17" s="52">
        <v>5</v>
      </c>
      <c r="J17" s="55">
        <f t="shared" si="0"/>
        <v>700</v>
      </c>
      <c r="K17" s="56">
        <f t="shared" si="3"/>
        <v>5.5</v>
      </c>
      <c r="L17" s="55">
        <f t="shared" si="1"/>
        <v>440</v>
      </c>
      <c r="M17" s="57">
        <v>250</v>
      </c>
      <c r="N17" s="57">
        <f t="shared" si="2"/>
        <v>323.01</v>
      </c>
      <c r="O17" s="54">
        <v>650</v>
      </c>
      <c r="P17" s="58"/>
      <c r="Q17" s="59"/>
    </row>
    <row r="18" spans="1:17" s="51" customFormat="1" ht="24.95" customHeight="1" x14ac:dyDescent="0.2">
      <c r="A18" s="52">
        <v>9</v>
      </c>
      <c r="B18" s="53" t="s">
        <v>228</v>
      </c>
      <c r="C18" s="52" t="s">
        <v>229</v>
      </c>
      <c r="D18" s="52" t="s">
        <v>230</v>
      </c>
      <c r="E18" s="52" t="s">
        <v>239</v>
      </c>
      <c r="F18" s="173" t="s">
        <v>238</v>
      </c>
      <c r="G18" s="44">
        <f>IF(ISNA(VLOOKUP(F18,'DD LIST DATA'!B$23:E$38,4,FALSE)),"",VLOOKUP(F18,'DD LIST DATA'!B$23:E$38,4,FALSE))</f>
        <v>1049.2918064206997</v>
      </c>
      <c r="H18" s="54">
        <v>350</v>
      </c>
      <c r="I18" s="52">
        <v>5</v>
      </c>
      <c r="J18" s="55">
        <f t="shared" si="0"/>
        <v>700</v>
      </c>
      <c r="K18" s="56">
        <f t="shared" si="3"/>
        <v>5.5</v>
      </c>
      <c r="L18" s="55">
        <f t="shared" si="1"/>
        <v>440</v>
      </c>
      <c r="M18" s="57">
        <v>250</v>
      </c>
      <c r="N18" s="57">
        <f t="shared" si="2"/>
        <v>323.01</v>
      </c>
      <c r="O18" s="54">
        <v>650</v>
      </c>
      <c r="P18" s="58"/>
      <c r="Q18" s="59"/>
    </row>
    <row r="19" spans="1:17" s="51" customFormat="1" ht="24.95" customHeight="1" x14ac:dyDescent="0.2">
      <c r="A19" s="52">
        <v>10</v>
      </c>
      <c r="B19" s="53" t="s">
        <v>232</v>
      </c>
      <c r="C19" s="52" t="s">
        <v>229</v>
      </c>
      <c r="D19" s="52" t="s">
        <v>230</v>
      </c>
      <c r="E19" s="52" t="s">
        <v>231</v>
      </c>
      <c r="F19" s="173">
        <v>13</v>
      </c>
      <c r="G19" s="44">
        <f>IF(ISNA(VLOOKUP(F19,'DD LIST DATA'!B$23:E$38,4,FALSE)),"",VLOOKUP(F19,'DD LIST DATA'!B$23:E$38,4,FALSE))</f>
        <v>603.96225011978913</v>
      </c>
      <c r="H19" s="54">
        <v>350</v>
      </c>
      <c r="I19" s="52">
        <v>5</v>
      </c>
      <c r="J19" s="55">
        <f t="shared" si="0"/>
        <v>700</v>
      </c>
      <c r="K19" s="56">
        <f t="shared" si="3"/>
        <v>5.5</v>
      </c>
      <c r="L19" s="55">
        <f t="shared" si="1"/>
        <v>440</v>
      </c>
      <c r="M19" s="57">
        <v>250</v>
      </c>
      <c r="N19" s="57">
        <f t="shared" si="2"/>
        <v>323.01</v>
      </c>
      <c r="O19" s="54">
        <v>650</v>
      </c>
      <c r="P19" s="58"/>
      <c r="Q19" s="59"/>
    </row>
    <row r="20" spans="1:17" s="51" customFormat="1" ht="24.95" customHeight="1" x14ac:dyDescent="0.2">
      <c r="A20" s="52">
        <v>11</v>
      </c>
      <c r="B20" s="53" t="s">
        <v>233</v>
      </c>
      <c r="C20" s="52" t="s">
        <v>229</v>
      </c>
      <c r="D20" s="52" t="s">
        <v>230</v>
      </c>
      <c r="E20" s="52" t="s">
        <v>231</v>
      </c>
      <c r="F20" s="173">
        <v>12</v>
      </c>
      <c r="G20" s="44">
        <f>IF(ISNA(VLOOKUP(F20,'DD LIST DATA'!B$23:E$38,4,FALSE)),"",VLOOKUP(F20,'DD LIST DATA'!B$23:E$38,4,FALSE))</f>
        <v>507.9078025874461</v>
      </c>
      <c r="H20" s="54">
        <v>850</v>
      </c>
      <c r="I20" s="52">
        <v>5</v>
      </c>
      <c r="J20" s="55">
        <f t="shared" si="0"/>
        <v>700</v>
      </c>
      <c r="K20" s="56">
        <f t="shared" si="3"/>
        <v>5.5</v>
      </c>
      <c r="L20" s="55">
        <f t="shared" si="1"/>
        <v>440</v>
      </c>
      <c r="M20" s="57">
        <v>250</v>
      </c>
      <c r="N20" s="57">
        <f t="shared" si="2"/>
        <v>323.01</v>
      </c>
      <c r="O20" s="54">
        <v>650</v>
      </c>
      <c r="P20" s="58"/>
      <c r="Q20" s="59"/>
    </row>
    <row r="21" spans="1:17" s="51" customFormat="1" ht="24.95" customHeight="1" x14ac:dyDescent="0.2">
      <c r="A21" s="52">
        <v>12</v>
      </c>
      <c r="B21" s="53" t="s">
        <v>234</v>
      </c>
      <c r="C21" s="52" t="s">
        <v>229</v>
      </c>
      <c r="D21" s="52" t="s">
        <v>230</v>
      </c>
      <c r="E21" s="52" t="s">
        <v>231</v>
      </c>
      <c r="F21" s="173">
        <v>12</v>
      </c>
      <c r="G21" s="44">
        <f>IF(ISNA(VLOOKUP(F21,'DD LIST DATA'!B$23:E$38,4,FALSE)),"",VLOOKUP(F21,'DD LIST DATA'!B$23:E$38,4,FALSE))</f>
        <v>507.9078025874461</v>
      </c>
      <c r="H21" s="54">
        <v>475</v>
      </c>
      <c r="I21" s="52">
        <v>5</v>
      </c>
      <c r="J21" s="55">
        <f t="shared" si="0"/>
        <v>700</v>
      </c>
      <c r="K21" s="56">
        <f t="shared" si="3"/>
        <v>5.5</v>
      </c>
      <c r="L21" s="55">
        <f t="shared" si="1"/>
        <v>440</v>
      </c>
      <c r="M21" s="57">
        <v>250</v>
      </c>
      <c r="N21" s="57">
        <f t="shared" si="2"/>
        <v>323.01</v>
      </c>
      <c r="O21" s="54">
        <v>650</v>
      </c>
      <c r="P21" s="58"/>
      <c r="Q21" s="59"/>
    </row>
    <row r="22" spans="1:17" s="51" customFormat="1" ht="24.95" customHeight="1" x14ac:dyDescent="0.2">
      <c r="A22" s="52">
        <v>13</v>
      </c>
      <c r="B22" s="53" t="s">
        <v>228</v>
      </c>
      <c r="C22" s="52" t="s">
        <v>229</v>
      </c>
      <c r="D22" s="52" t="s">
        <v>230</v>
      </c>
      <c r="E22" s="52" t="s">
        <v>231</v>
      </c>
      <c r="F22" s="173">
        <v>12</v>
      </c>
      <c r="G22" s="44">
        <f>IF(ISNA(VLOOKUP(F22,'DD LIST DATA'!B$23:E$38,4,FALSE)),"",VLOOKUP(F22,'DD LIST DATA'!B$23:E$38,4,FALSE))</f>
        <v>507.9078025874461</v>
      </c>
      <c r="H22" s="54">
        <v>600</v>
      </c>
      <c r="I22" s="52">
        <v>5</v>
      </c>
      <c r="J22" s="55">
        <f t="shared" si="0"/>
        <v>700</v>
      </c>
      <c r="K22" s="56">
        <f t="shared" si="3"/>
        <v>5.5</v>
      </c>
      <c r="L22" s="55">
        <f t="shared" si="1"/>
        <v>440</v>
      </c>
      <c r="M22" s="57">
        <v>250</v>
      </c>
      <c r="N22" s="57">
        <f t="shared" si="2"/>
        <v>323.01</v>
      </c>
      <c r="O22" s="54">
        <v>650</v>
      </c>
      <c r="P22" s="58"/>
      <c r="Q22" s="59"/>
    </row>
    <row r="23" spans="1:17" s="51" customFormat="1" ht="24.95" customHeight="1" x14ac:dyDescent="0.2">
      <c r="A23" s="52">
        <v>14</v>
      </c>
      <c r="B23" s="53" t="s">
        <v>232</v>
      </c>
      <c r="C23" s="52" t="s">
        <v>229</v>
      </c>
      <c r="D23" s="52" t="s">
        <v>230</v>
      </c>
      <c r="E23" s="52" t="s">
        <v>231</v>
      </c>
      <c r="F23" s="173">
        <v>12</v>
      </c>
      <c r="G23" s="44">
        <f>IF(ISNA(VLOOKUP(F23,'DD LIST DATA'!B$23:E$38,4,FALSE)),"",VLOOKUP(F23,'DD LIST DATA'!B$23:E$38,4,FALSE))</f>
        <v>507.9078025874461</v>
      </c>
      <c r="H23" s="54">
        <v>350</v>
      </c>
      <c r="I23" s="52">
        <v>5</v>
      </c>
      <c r="J23" s="55">
        <f t="shared" si="0"/>
        <v>700</v>
      </c>
      <c r="K23" s="56">
        <f t="shared" si="3"/>
        <v>5.5</v>
      </c>
      <c r="L23" s="55">
        <f t="shared" si="1"/>
        <v>440</v>
      </c>
      <c r="M23" s="57">
        <v>250</v>
      </c>
      <c r="N23" s="57">
        <f t="shared" si="2"/>
        <v>323.01</v>
      </c>
      <c r="O23" s="54">
        <v>650</v>
      </c>
      <c r="P23" s="58"/>
      <c r="Q23" s="59"/>
    </row>
    <row r="24" spans="1:17" s="51" customFormat="1" ht="24.95" customHeight="1" x14ac:dyDescent="0.2">
      <c r="A24" s="52">
        <v>15</v>
      </c>
      <c r="B24" s="53" t="s">
        <v>233</v>
      </c>
      <c r="C24" s="52" t="s">
        <v>229</v>
      </c>
      <c r="D24" s="52" t="s">
        <v>230</v>
      </c>
      <c r="E24" s="52" t="s">
        <v>231</v>
      </c>
      <c r="F24" s="173">
        <v>12</v>
      </c>
      <c r="G24" s="44">
        <f>IF(ISNA(VLOOKUP(F24,'DD LIST DATA'!B$23:E$38,4,FALSE)),"",VLOOKUP(F24,'DD LIST DATA'!B$23:E$38,4,FALSE))</f>
        <v>507.9078025874461</v>
      </c>
      <c r="H24" s="54">
        <v>350</v>
      </c>
      <c r="I24" s="52">
        <v>5</v>
      </c>
      <c r="J24" s="55">
        <f t="shared" si="0"/>
        <v>700</v>
      </c>
      <c r="K24" s="56">
        <f t="shared" si="3"/>
        <v>5.5</v>
      </c>
      <c r="L24" s="55">
        <f t="shared" si="1"/>
        <v>440</v>
      </c>
      <c r="M24" s="57">
        <v>250</v>
      </c>
      <c r="N24" s="57">
        <f t="shared" si="2"/>
        <v>323.01</v>
      </c>
      <c r="O24" s="54">
        <v>650</v>
      </c>
      <c r="P24" s="58"/>
      <c r="Q24" s="59"/>
    </row>
    <row r="25" spans="1:17" s="51" customFormat="1" ht="24.95" customHeight="1" x14ac:dyDescent="0.2">
      <c r="A25" s="52">
        <v>16</v>
      </c>
      <c r="B25" s="53" t="s">
        <v>234</v>
      </c>
      <c r="C25" s="52" t="s">
        <v>229</v>
      </c>
      <c r="D25" s="52" t="s">
        <v>230</v>
      </c>
      <c r="E25" s="52" t="s">
        <v>231</v>
      </c>
      <c r="F25" s="173">
        <v>12</v>
      </c>
      <c r="G25" s="44">
        <f>IF(ISNA(VLOOKUP(F25,'DD LIST DATA'!B$23:E$38,4,FALSE)),"",VLOOKUP(F25,'DD LIST DATA'!B$23:E$38,4,FALSE))</f>
        <v>507.9078025874461</v>
      </c>
      <c r="H25" s="54">
        <v>850</v>
      </c>
      <c r="I25" s="52">
        <v>5</v>
      </c>
      <c r="J25" s="55">
        <f t="shared" si="0"/>
        <v>700</v>
      </c>
      <c r="K25" s="56">
        <f t="shared" si="3"/>
        <v>5.5</v>
      </c>
      <c r="L25" s="55">
        <f t="shared" si="1"/>
        <v>440</v>
      </c>
      <c r="M25" s="57">
        <v>250</v>
      </c>
      <c r="N25" s="57">
        <f t="shared" si="2"/>
        <v>323.01</v>
      </c>
      <c r="O25" s="54">
        <v>650</v>
      </c>
      <c r="P25" s="58"/>
      <c r="Q25" s="59"/>
    </row>
    <row r="26" spans="1:17" s="51" customFormat="1" ht="24.95" customHeight="1" x14ac:dyDescent="0.2">
      <c r="A26" s="52">
        <v>17</v>
      </c>
      <c r="B26" s="53" t="s">
        <v>228</v>
      </c>
      <c r="C26" s="52" t="s">
        <v>229</v>
      </c>
      <c r="D26" s="52" t="s">
        <v>230</v>
      </c>
      <c r="E26" s="52" t="s">
        <v>231</v>
      </c>
      <c r="F26" s="173">
        <v>12</v>
      </c>
      <c r="G26" s="44">
        <f>IF(ISNA(VLOOKUP(F26,'DD LIST DATA'!B$23:E$38,4,FALSE)),"",VLOOKUP(F26,'DD LIST DATA'!B$23:E$38,4,FALSE))</f>
        <v>507.9078025874461</v>
      </c>
      <c r="H26" s="54">
        <v>475</v>
      </c>
      <c r="I26" s="52">
        <v>5</v>
      </c>
      <c r="J26" s="55">
        <f t="shared" si="0"/>
        <v>700</v>
      </c>
      <c r="K26" s="56">
        <f t="shared" si="3"/>
        <v>5.5</v>
      </c>
      <c r="L26" s="55">
        <f t="shared" si="1"/>
        <v>440</v>
      </c>
      <c r="M26" s="57">
        <v>250</v>
      </c>
      <c r="N26" s="57">
        <f t="shared" si="2"/>
        <v>323.01</v>
      </c>
      <c r="O26" s="54">
        <v>650</v>
      </c>
      <c r="P26" s="58"/>
      <c r="Q26" s="59"/>
    </row>
    <row r="27" spans="1:17" s="51" customFormat="1" ht="24.95" customHeight="1" x14ac:dyDescent="0.2">
      <c r="A27" s="52">
        <v>18</v>
      </c>
      <c r="B27" s="53" t="s">
        <v>232</v>
      </c>
      <c r="C27" s="52" t="s">
        <v>229</v>
      </c>
      <c r="D27" s="52" t="s">
        <v>230</v>
      </c>
      <c r="E27" s="52" t="s">
        <v>231</v>
      </c>
      <c r="F27" s="173">
        <v>12</v>
      </c>
      <c r="G27" s="44">
        <f>IF(ISNA(VLOOKUP(F27,'DD LIST DATA'!B$23:E$38,4,FALSE)),"",VLOOKUP(F27,'DD LIST DATA'!B$23:E$38,4,FALSE))</f>
        <v>507.9078025874461</v>
      </c>
      <c r="H27" s="54">
        <v>600</v>
      </c>
      <c r="I27" s="52">
        <v>5</v>
      </c>
      <c r="J27" s="55">
        <f t="shared" si="0"/>
        <v>700</v>
      </c>
      <c r="K27" s="56">
        <f t="shared" si="3"/>
        <v>5.5</v>
      </c>
      <c r="L27" s="55">
        <f t="shared" si="1"/>
        <v>440</v>
      </c>
      <c r="M27" s="57">
        <v>250</v>
      </c>
      <c r="N27" s="57">
        <f t="shared" si="2"/>
        <v>323.01</v>
      </c>
      <c r="O27" s="54">
        <v>650</v>
      </c>
      <c r="P27" s="58"/>
      <c r="Q27" s="59"/>
    </row>
    <row r="28" spans="1:17" s="51" customFormat="1" ht="24.95" customHeight="1" x14ac:dyDescent="0.2">
      <c r="A28" s="52">
        <v>19</v>
      </c>
      <c r="B28" s="53" t="s">
        <v>233</v>
      </c>
      <c r="C28" s="52" t="s">
        <v>229</v>
      </c>
      <c r="D28" s="52" t="s">
        <v>230</v>
      </c>
      <c r="E28" s="52" t="s">
        <v>231</v>
      </c>
      <c r="F28" s="173">
        <v>12</v>
      </c>
      <c r="G28" s="44">
        <f>IF(ISNA(VLOOKUP(F28,'DD LIST DATA'!B$23:E$38,4,FALSE)),"",VLOOKUP(F28,'DD LIST DATA'!B$23:E$38,4,FALSE))</f>
        <v>507.9078025874461</v>
      </c>
      <c r="H28" s="54">
        <v>350</v>
      </c>
      <c r="I28" s="52">
        <v>5</v>
      </c>
      <c r="J28" s="55">
        <f t="shared" si="0"/>
        <v>700</v>
      </c>
      <c r="K28" s="56">
        <f t="shared" si="3"/>
        <v>5.5</v>
      </c>
      <c r="L28" s="55">
        <f t="shared" si="1"/>
        <v>440</v>
      </c>
      <c r="M28" s="57">
        <v>250</v>
      </c>
      <c r="N28" s="57">
        <f t="shared" si="2"/>
        <v>323.01</v>
      </c>
      <c r="O28" s="54">
        <v>650</v>
      </c>
      <c r="P28" s="58"/>
      <c r="Q28" s="59"/>
    </row>
    <row r="29" spans="1:17" s="51" customFormat="1" ht="24.95" customHeight="1" x14ac:dyDescent="0.2">
      <c r="A29" s="52">
        <v>20</v>
      </c>
      <c r="B29" s="53" t="s">
        <v>234</v>
      </c>
      <c r="C29" s="52" t="s">
        <v>229</v>
      </c>
      <c r="D29" s="52" t="s">
        <v>230</v>
      </c>
      <c r="E29" s="52" t="s">
        <v>231</v>
      </c>
      <c r="F29" s="173">
        <v>12</v>
      </c>
      <c r="G29" s="44">
        <f>IF(ISNA(VLOOKUP(F29,'DD LIST DATA'!B$23:E$38,4,FALSE)),"",VLOOKUP(F29,'DD LIST DATA'!B$23:E$38,4,FALSE))</f>
        <v>507.9078025874461</v>
      </c>
      <c r="H29" s="54">
        <v>350</v>
      </c>
      <c r="I29" s="52">
        <v>5</v>
      </c>
      <c r="J29" s="55">
        <f t="shared" si="0"/>
        <v>700</v>
      </c>
      <c r="K29" s="56">
        <f t="shared" si="3"/>
        <v>5.5</v>
      </c>
      <c r="L29" s="55">
        <f t="shared" si="1"/>
        <v>440</v>
      </c>
      <c r="M29" s="57">
        <v>250</v>
      </c>
      <c r="N29" s="57">
        <f t="shared" si="2"/>
        <v>323.01</v>
      </c>
      <c r="O29" s="54">
        <v>650</v>
      </c>
      <c r="P29" s="58"/>
      <c r="Q29" s="59"/>
    </row>
    <row r="30" spans="1:17" s="51" customFormat="1" ht="24.95" customHeight="1" x14ac:dyDescent="0.2">
      <c r="A30" s="52">
        <v>21</v>
      </c>
      <c r="B30" s="53" t="s">
        <v>228</v>
      </c>
      <c r="C30" s="52" t="s">
        <v>229</v>
      </c>
      <c r="D30" s="52" t="s">
        <v>230</v>
      </c>
      <c r="E30" s="52" t="s">
        <v>231</v>
      </c>
      <c r="F30" s="173">
        <v>12</v>
      </c>
      <c r="G30" s="44">
        <f>IF(ISNA(VLOOKUP(F30,'DD LIST DATA'!B$23:E$38,4,FALSE)),"",VLOOKUP(F30,'DD LIST DATA'!B$23:E$38,4,FALSE))</f>
        <v>507.9078025874461</v>
      </c>
      <c r="H30" s="54">
        <v>850</v>
      </c>
      <c r="I30" s="52">
        <v>5</v>
      </c>
      <c r="J30" s="55">
        <f t="shared" si="0"/>
        <v>700</v>
      </c>
      <c r="K30" s="56">
        <f t="shared" si="3"/>
        <v>5.5</v>
      </c>
      <c r="L30" s="55">
        <f t="shared" si="1"/>
        <v>440</v>
      </c>
      <c r="M30" s="57">
        <v>250</v>
      </c>
      <c r="N30" s="57">
        <f t="shared" si="2"/>
        <v>323.01</v>
      </c>
      <c r="O30" s="54">
        <v>650</v>
      </c>
      <c r="P30" s="58"/>
      <c r="Q30" s="59"/>
    </row>
    <row r="31" spans="1:17" s="51" customFormat="1" ht="24.95" customHeight="1" x14ac:dyDescent="0.2">
      <c r="A31" s="52">
        <v>22</v>
      </c>
      <c r="B31" s="53" t="s">
        <v>232</v>
      </c>
      <c r="C31" s="52" t="s">
        <v>229</v>
      </c>
      <c r="D31" s="52" t="s">
        <v>230</v>
      </c>
      <c r="E31" s="52" t="s">
        <v>231</v>
      </c>
      <c r="F31" s="173">
        <v>11</v>
      </c>
      <c r="G31" s="44">
        <f>IF(ISNA(VLOOKUP(F31,'DD LIST DATA'!B$23:E$38,4,FALSE)),"",VLOOKUP(F31,'DD LIST DATA'!B$23:E$38,4,FALSE))</f>
        <v>423.73690081456635</v>
      </c>
      <c r="H31" s="54">
        <v>475</v>
      </c>
      <c r="I31" s="52">
        <v>5</v>
      </c>
      <c r="J31" s="55">
        <f t="shared" si="0"/>
        <v>700</v>
      </c>
      <c r="K31" s="56">
        <f t="shared" si="3"/>
        <v>5.5</v>
      </c>
      <c r="L31" s="55">
        <f t="shared" si="1"/>
        <v>440</v>
      </c>
      <c r="M31" s="57">
        <v>250</v>
      </c>
      <c r="N31" s="57">
        <f t="shared" si="2"/>
        <v>323.01</v>
      </c>
      <c r="O31" s="54">
        <v>650</v>
      </c>
      <c r="P31" s="58"/>
      <c r="Q31" s="59"/>
    </row>
    <row r="32" spans="1:17" s="51" customFormat="1" ht="24.95" customHeight="1" x14ac:dyDescent="0.2">
      <c r="A32" s="52">
        <v>23</v>
      </c>
      <c r="B32" s="53" t="s">
        <v>233</v>
      </c>
      <c r="C32" s="52" t="s">
        <v>229</v>
      </c>
      <c r="D32" s="52" t="s">
        <v>230</v>
      </c>
      <c r="E32" s="52" t="s">
        <v>231</v>
      </c>
      <c r="F32" s="173">
        <v>11</v>
      </c>
      <c r="G32" s="44">
        <f>IF(ISNA(VLOOKUP(F32,'DD LIST DATA'!B$23:E$38,4,FALSE)),"",VLOOKUP(F32,'DD LIST DATA'!B$23:E$38,4,FALSE))</f>
        <v>423.73690081456635</v>
      </c>
      <c r="H32" s="54">
        <v>600</v>
      </c>
      <c r="I32" s="52">
        <v>5</v>
      </c>
      <c r="J32" s="55">
        <f t="shared" si="0"/>
        <v>700</v>
      </c>
      <c r="K32" s="56">
        <f t="shared" si="3"/>
        <v>5.5</v>
      </c>
      <c r="L32" s="55">
        <f t="shared" si="1"/>
        <v>440</v>
      </c>
      <c r="M32" s="57">
        <v>250</v>
      </c>
      <c r="N32" s="57">
        <f t="shared" si="2"/>
        <v>323.01</v>
      </c>
      <c r="O32" s="54">
        <v>650</v>
      </c>
      <c r="P32" s="58"/>
      <c r="Q32" s="59"/>
    </row>
    <row r="33" spans="1:17" s="51" customFormat="1" ht="24.95" customHeight="1" x14ac:dyDescent="0.2">
      <c r="A33" s="52">
        <v>24</v>
      </c>
      <c r="B33" s="53" t="s">
        <v>234</v>
      </c>
      <c r="C33" s="52" t="s">
        <v>229</v>
      </c>
      <c r="D33" s="52" t="s">
        <v>230</v>
      </c>
      <c r="E33" s="52" t="s">
        <v>231</v>
      </c>
      <c r="F33" s="173">
        <v>11</v>
      </c>
      <c r="G33" s="44">
        <f>IF(ISNA(VLOOKUP(F33,'DD LIST DATA'!B$23:E$38,4,FALSE)),"",VLOOKUP(F33,'DD LIST DATA'!B$23:E$38,4,FALSE))</f>
        <v>423.73690081456635</v>
      </c>
      <c r="H33" s="54">
        <v>350</v>
      </c>
      <c r="I33" s="52">
        <v>5</v>
      </c>
      <c r="J33" s="55">
        <f t="shared" si="0"/>
        <v>700</v>
      </c>
      <c r="K33" s="56">
        <f t="shared" si="3"/>
        <v>5.5</v>
      </c>
      <c r="L33" s="55">
        <f t="shared" si="1"/>
        <v>440</v>
      </c>
      <c r="M33" s="57">
        <v>250</v>
      </c>
      <c r="N33" s="57">
        <f t="shared" si="2"/>
        <v>323.01</v>
      </c>
      <c r="O33" s="54">
        <v>650</v>
      </c>
      <c r="P33" s="58"/>
      <c r="Q33" s="59"/>
    </row>
    <row r="34" spans="1:17" s="51" customFormat="1" ht="24.95" customHeight="1" x14ac:dyDescent="0.2">
      <c r="A34" s="52">
        <v>25</v>
      </c>
      <c r="B34" s="53" t="s">
        <v>228</v>
      </c>
      <c r="C34" s="52" t="s">
        <v>229</v>
      </c>
      <c r="D34" s="52" t="s">
        <v>230</v>
      </c>
      <c r="E34" s="52" t="s">
        <v>231</v>
      </c>
      <c r="F34" s="173">
        <v>11</v>
      </c>
      <c r="G34" s="44">
        <f>IF(ISNA(VLOOKUP(F34,'DD LIST DATA'!B$23:E$38,4,FALSE)),"",VLOOKUP(F34,'DD LIST DATA'!B$23:E$38,4,FALSE))</f>
        <v>423.73690081456635</v>
      </c>
      <c r="H34" s="54">
        <v>350</v>
      </c>
      <c r="I34" s="52">
        <v>5</v>
      </c>
      <c r="J34" s="55">
        <f t="shared" si="0"/>
        <v>700</v>
      </c>
      <c r="K34" s="56">
        <f t="shared" si="3"/>
        <v>5.5</v>
      </c>
      <c r="L34" s="55">
        <f t="shared" si="1"/>
        <v>440</v>
      </c>
      <c r="M34" s="57">
        <v>250</v>
      </c>
      <c r="N34" s="57">
        <f t="shared" si="2"/>
        <v>323.01</v>
      </c>
      <c r="O34" s="54">
        <v>650</v>
      </c>
      <c r="P34" s="60"/>
      <c r="Q34" s="59"/>
    </row>
    <row r="35" spans="1:17" s="51" customFormat="1" ht="24.95" customHeight="1" x14ac:dyDescent="0.2">
      <c r="A35" s="52">
        <v>26</v>
      </c>
      <c r="B35" s="53" t="s">
        <v>232</v>
      </c>
      <c r="C35" s="52" t="s">
        <v>229</v>
      </c>
      <c r="D35" s="52" t="s">
        <v>230</v>
      </c>
      <c r="E35" s="52" t="s">
        <v>231</v>
      </c>
      <c r="F35" s="173">
        <v>11</v>
      </c>
      <c r="G35" s="44">
        <f>IF(ISNA(VLOOKUP(F35,'DD LIST DATA'!B$23:E$38,4,FALSE)),"",VLOOKUP(F35,'DD LIST DATA'!B$23:E$38,4,FALSE))</f>
        <v>423.73690081456635</v>
      </c>
      <c r="H35" s="54">
        <v>850</v>
      </c>
      <c r="I35" s="52">
        <v>5</v>
      </c>
      <c r="J35" s="55">
        <f t="shared" si="0"/>
        <v>700</v>
      </c>
      <c r="K35" s="56">
        <f t="shared" si="3"/>
        <v>5.5</v>
      </c>
      <c r="L35" s="55">
        <f t="shared" si="1"/>
        <v>440</v>
      </c>
      <c r="M35" s="57">
        <v>250</v>
      </c>
      <c r="N35" s="57">
        <f t="shared" si="2"/>
        <v>323.01</v>
      </c>
      <c r="O35" s="54">
        <v>650</v>
      </c>
      <c r="P35" s="60"/>
      <c r="Q35" s="59"/>
    </row>
    <row r="36" spans="1:17" s="51" customFormat="1" ht="24.95" customHeight="1" x14ac:dyDescent="0.2">
      <c r="A36" s="52">
        <v>27</v>
      </c>
      <c r="B36" s="53" t="s">
        <v>233</v>
      </c>
      <c r="C36" s="52" t="s">
        <v>229</v>
      </c>
      <c r="D36" s="52" t="s">
        <v>230</v>
      </c>
      <c r="E36" s="52" t="s">
        <v>231</v>
      </c>
      <c r="F36" s="173">
        <v>11</v>
      </c>
      <c r="G36" s="44">
        <f>IF(ISNA(VLOOKUP(F36,'DD LIST DATA'!B$23:E$38,4,FALSE)),"",VLOOKUP(F36,'DD LIST DATA'!B$23:E$38,4,FALSE))</f>
        <v>423.73690081456635</v>
      </c>
      <c r="H36" s="54">
        <v>475</v>
      </c>
      <c r="I36" s="52">
        <v>5</v>
      </c>
      <c r="J36" s="55">
        <f t="shared" si="0"/>
        <v>700</v>
      </c>
      <c r="K36" s="56">
        <f t="shared" si="3"/>
        <v>5.5</v>
      </c>
      <c r="L36" s="55">
        <f t="shared" si="1"/>
        <v>440</v>
      </c>
      <c r="M36" s="57">
        <v>250</v>
      </c>
      <c r="N36" s="57">
        <f t="shared" si="2"/>
        <v>323.01</v>
      </c>
      <c r="O36" s="54">
        <v>650</v>
      </c>
      <c r="P36" s="60"/>
      <c r="Q36" s="59"/>
    </row>
    <row r="37" spans="1:17" s="51" customFormat="1" ht="24.95" customHeight="1" x14ac:dyDescent="0.2">
      <c r="A37" s="52">
        <v>28</v>
      </c>
      <c r="B37" s="53" t="s">
        <v>234</v>
      </c>
      <c r="C37" s="52" t="s">
        <v>229</v>
      </c>
      <c r="D37" s="52" t="s">
        <v>230</v>
      </c>
      <c r="E37" s="52" t="s">
        <v>231</v>
      </c>
      <c r="F37" s="173">
        <v>11</v>
      </c>
      <c r="G37" s="44">
        <f>IF(ISNA(VLOOKUP(F37,'DD LIST DATA'!B$23:E$38,4,FALSE)),"",VLOOKUP(F37,'DD LIST DATA'!B$23:E$38,4,FALSE))</f>
        <v>423.73690081456635</v>
      </c>
      <c r="H37" s="54">
        <v>600</v>
      </c>
      <c r="I37" s="52">
        <v>5</v>
      </c>
      <c r="J37" s="55">
        <f t="shared" si="0"/>
        <v>700</v>
      </c>
      <c r="K37" s="56">
        <f t="shared" si="3"/>
        <v>5.5</v>
      </c>
      <c r="L37" s="55">
        <f t="shared" si="1"/>
        <v>440</v>
      </c>
      <c r="M37" s="57">
        <v>250</v>
      </c>
      <c r="N37" s="57">
        <f t="shared" si="2"/>
        <v>323.01</v>
      </c>
      <c r="O37" s="54">
        <v>650</v>
      </c>
      <c r="P37" s="60"/>
      <c r="Q37" s="59"/>
    </row>
    <row r="38" spans="1:17" s="51" customFormat="1" ht="24.95" customHeight="1" x14ac:dyDescent="0.2">
      <c r="A38" s="52">
        <v>29</v>
      </c>
      <c r="B38" s="53" t="s">
        <v>228</v>
      </c>
      <c r="C38" s="52" t="s">
        <v>229</v>
      </c>
      <c r="D38" s="52" t="s">
        <v>230</v>
      </c>
      <c r="E38" s="52" t="s">
        <v>231</v>
      </c>
      <c r="F38" s="173">
        <v>11</v>
      </c>
      <c r="G38" s="44">
        <f>IF(ISNA(VLOOKUP(F38,'DD LIST DATA'!B$23:E$38,4,FALSE)),"",VLOOKUP(F38,'DD LIST DATA'!B$23:E$38,4,FALSE))</f>
        <v>423.73690081456635</v>
      </c>
      <c r="H38" s="54">
        <v>350</v>
      </c>
      <c r="I38" s="52">
        <v>5</v>
      </c>
      <c r="J38" s="55">
        <f t="shared" si="0"/>
        <v>700</v>
      </c>
      <c r="K38" s="56">
        <f t="shared" si="3"/>
        <v>5.5</v>
      </c>
      <c r="L38" s="55">
        <f t="shared" si="1"/>
        <v>440</v>
      </c>
      <c r="M38" s="57">
        <v>250</v>
      </c>
      <c r="N38" s="57">
        <f t="shared" si="2"/>
        <v>323.01</v>
      </c>
      <c r="O38" s="54">
        <v>650</v>
      </c>
      <c r="P38" s="60"/>
      <c r="Q38" s="59"/>
    </row>
    <row r="39" spans="1:17" s="51" customFormat="1" ht="24.95" customHeight="1" x14ac:dyDescent="0.2">
      <c r="A39" s="52">
        <v>30</v>
      </c>
      <c r="B39" s="53" t="s">
        <v>232</v>
      </c>
      <c r="C39" s="52" t="s">
        <v>229</v>
      </c>
      <c r="D39" s="52" t="s">
        <v>230</v>
      </c>
      <c r="E39" s="52" t="s">
        <v>231</v>
      </c>
      <c r="F39" s="173">
        <v>11</v>
      </c>
      <c r="G39" s="44">
        <f>IF(ISNA(VLOOKUP(F39,'DD LIST DATA'!B$23:E$38,4,FALSE)),"",VLOOKUP(F39,'DD LIST DATA'!B$23:E$38,4,FALSE))</f>
        <v>423.73690081456635</v>
      </c>
      <c r="H39" s="54">
        <v>350</v>
      </c>
      <c r="I39" s="52">
        <v>5</v>
      </c>
      <c r="J39" s="55">
        <f t="shared" si="0"/>
        <v>700</v>
      </c>
      <c r="K39" s="56">
        <f t="shared" si="3"/>
        <v>5.5</v>
      </c>
      <c r="L39" s="55">
        <f t="shared" si="1"/>
        <v>440</v>
      </c>
      <c r="M39" s="57">
        <v>250</v>
      </c>
      <c r="N39" s="57">
        <f t="shared" si="2"/>
        <v>323.01</v>
      </c>
      <c r="O39" s="54">
        <v>650</v>
      </c>
      <c r="P39" s="60"/>
      <c r="Q39" s="59"/>
    </row>
    <row r="40" spans="1:17" s="51" customFormat="1" ht="24.95" customHeight="1" x14ac:dyDescent="0.2">
      <c r="A40" s="52">
        <v>31</v>
      </c>
      <c r="B40" s="53" t="s">
        <v>233</v>
      </c>
      <c r="C40" s="52" t="s">
        <v>229</v>
      </c>
      <c r="D40" s="52" t="s">
        <v>230</v>
      </c>
      <c r="E40" s="52" t="s">
        <v>237</v>
      </c>
      <c r="F40" s="173">
        <v>14</v>
      </c>
      <c r="G40" s="44">
        <f>IF(ISNA(VLOOKUP(F40,'DD LIST DATA'!B$23:E$38,4,FALSE)),"",VLOOKUP(F40,'DD LIST DATA'!B$23:E$38,4,FALSE))</f>
        <v>713.69541734547192</v>
      </c>
      <c r="H40" s="54">
        <v>850</v>
      </c>
      <c r="I40" s="52">
        <v>5</v>
      </c>
      <c r="J40" s="55">
        <f t="shared" si="0"/>
        <v>700</v>
      </c>
      <c r="K40" s="56">
        <f t="shared" si="3"/>
        <v>5.5</v>
      </c>
      <c r="L40" s="55">
        <f t="shared" si="1"/>
        <v>440</v>
      </c>
      <c r="M40" s="57">
        <v>250</v>
      </c>
      <c r="N40" s="57">
        <f t="shared" si="2"/>
        <v>323.01</v>
      </c>
      <c r="O40" s="54">
        <v>650</v>
      </c>
      <c r="P40" s="60"/>
      <c r="Q40" s="59"/>
    </row>
    <row r="41" spans="1:17" s="51" customFormat="1" ht="24.95" customHeight="1" x14ac:dyDescent="0.2">
      <c r="A41" s="52">
        <v>32</v>
      </c>
      <c r="B41" s="53" t="s">
        <v>234</v>
      </c>
      <c r="C41" s="52" t="s">
        <v>229</v>
      </c>
      <c r="D41" s="52" t="s">
        <v>230</v>
      </c>
      <c r="E41" s="52" t="s">
        <v>237</v>
      </c>
      <c r="F41" s="173">
        <v>14</v>
      </c>
      <c r="G41" s="44">
        <f>IF(ISNA(VLOOKUP(F41,'DD LIST DATA'!B$23:E$38,4,FALSE)),"",VLOOKUP(F41,'DD LIST DATA'!B$23:E$38,4,FALSE))</f>
        <v>713.69541734547192</v>
      </c>
      <c r="H41" s="54">
        <v>475</v>
      </c>
      <c r="I41" s="52">
        <v>5</v>
      </c>
      <c r="J41" s="55">
        <f t="shared" si="0"/>
        <v>700</v>
      </c>
      <c r="K41" s="56">
        <f t="shared" si="3"/>
        <v>5.5</v>
      </c>
      <c r="L41" s="55">
        <f t="shared" si="1"/>
        <v>440</v>
      </c>
      <c r="M41" s="57">
        <v>250</v>
      </c>
      <c r="N41" s="57">
        <f t="shared" si="2"/>
        <v>323.01</v>
      </c>
      <c r="O41" s="54">
        <v>650</v>
      </c>
      <c r="P41" s="60"/>
      <c r="Q41" s="59"/>
    </row>
    <row r="42" spans="1:17" s="51" customFormat="1" ht="24.95" customHeight="1" x14ac:dyDescent="0.2">
      <c r="A42" s="52">
        <v>33</v>
      </c>
      <c r="B42" s="53" t="s">
        <v>228</v>
      </c>
      <c r="C42" s="52" t="s">
        <v>229</v>
      </c>
      <c r="D42" s="52" t="s">
        <v>230</v>
      </c>
      <c r="E42" s="52" t="s">
        <v>231</v>
      </c>
      <c r="F42" s="173">
        <v>9</v>
      </c>
      <c r="G42" s="44">
        <f>IF(ISNA(VLOOKUP(F42,'DD LIST DATA'!B$23:E$38,4,FALSE)),"",VLOOKUP(F42,'DD LIST DATA'!B$23:E$38,4,FALSE))</f>
        <v>350.23084925730711</v>
      </c>
      <c r="H42" s="54">
        <v>600</v>
      </c>
      <c r="I42" s="52">
        <v>5</v>
      </c>
      <c r="J42" s="55">
        <f t="shared" si="0"/>
        <v>700</v>
      </c>
      <c r="K42" s="56">
        <f t="shared" si="3"/>
        <v>5.5</v>
      </c>
      <c r="L42" s="55">
        <f t="shared" si="1"/>
        <v>440</v>
      </c>
      <c r="M42" s="57">
        <v>250</v>
      </c>
      <c r="N42" s="57">
        <f t="shared" si="2"/>
        <v>323.01</v>
      </c>
      <c r="O42" s="54">
        <v>650</v>
      </c>
      <c r="P42" s="60"/>
      <c r="Q42" s="59"/>
    </row>
    <row r="43" spans="1:17" s="51" customFormat="1" ht="24.95" customHeight="1" x14ac:dyDescent="0.2">
      <c r="A43" s="52">
        <v>34</v>
      </c>
      <c r="B43" s="53" t="s">
        <v>232</v>
      </c>
      <c r="C43" s="52" t="s">
        <v>229</v>
      </c>
      <c r="D43" s="52" t="s">
        <v>230</v>
      </c>
      <c r="E43" s="52" t="s">
        <v>231</v>
      </c>
      <c r="F43" s="173">
        <v>9</v>
      </c>
      <c r="G43" s="44">
        <f>IF(ISNA(VLOOKUP(F43,'DD LIST DATA'!B$23:E$38,4,FALSE)),"",VLOOKUP(F43,'DD LIST DATA'!B$23:E$38,4,FALSE))</f>
        <v>350.23084925730711</v>
      </c>
      <c r="H43" s="54">
        <v>350</v>
      </c>
      <c r="I43" s="52">
        <v>5</v>
      </c>
      <c r="J43" s="55">
        <f t="shared" si="0"/>
        <v>700</v>
      </c>
      <c r="K43" s="56">
        <f t="shared" si="3"/>
        <v>5.5</v>
      </c>
      <c r="L43" s="55">
        <f t="shared" si="1"/>
        <v>440</v>
      </c>
      <c r="M43" s="57">
        <v>250</v>
      </c>
      <c r="N43" s="57">
        <f t="shared" si="2"/>
        <v>323.01</v>
      </c>
      <c r="O43" s="54">
        <v>650</v>
      </c>
      <c r="P43" s="60"/>
      <c r="Q43" s="59"/>
    </row>
    <row r="44" spans="1:17" s="51" customFormat="1" ht="24.95" customHeight="1" x14ac:dyDescent="0.2">
      <c r="A44" s="52">
        <v>35</v>
      </c>
      <c r="B44" s="53" t="s">
        <v>233</v>
      </c>
      <c r="C44" s="52" t="s">
        <v>229</v>
      </c>
      <c r="D44" s="52" t="s">
        <v>230</v>
      </c>
      <c r="E44" s="52" t="s">
        <v>231</v>
      </c>
      <c r="F44" s="173">
        <v>9</v>
      </c>
      <c r="G44" s="44">
        <f>IF(ISNA(VLOOKUP(F44,'DD LIST DATA'!B$23:E$38,4,FALSE)),"",VLOOKUP(F44,'DD LIST DATA'!B$23:E$38,4,FALSE))</f>
        <v>350.23084925730711</v>
      </c>
      <c r="H44" s="54">
        <v>350</v>
      </c>
      <c r="I44" s="52">
        <v>5</v>
      </c>
      <c r="J44" s="55">
        <f t="shared" si="0"/>
        <v>700</v>
      </c>
      <c r="K44" s="56">
        <f t="shared" si="3"/>
        <v>5.5</v>
      </c>
      <c r="L44" s="55">
        <f t="shared" si="1"/>
        <v>440</v>
      </c>
      <c r="M44" s="57">
        <v>250</v>
      </c>
      <c r="N44" s="57">
        <f t="shared" si="2"/>
        <v>323.01</v>
      </c>
      <c r="O44" s="54">
        <v>650</v>
      </c>
      <c r="P44" s="60"/>
      <c r="Q44" s="59"/>
    </row>
    <row r="45" spans="1:17" s="51" customFormat="1" ht="24.95" customHeight="1" x14ac:dyDescent="0.2">
      <c r="A45" s="52">
        <v>36</v>
      </c>
      <c r="B45" s="53" t="s">
        <v>234</v>
      </c>
      <c r="C45" s="52" t="s">
        <v>229</v>
      </c>
      <c r="D45" s="52" t="s">
        <v>230</v>
      </c>
      <c r="E45" s="52" t="s">
        <v>231</v>
      </c>
      <c r="F45" s="173">
        <v>9</v>
      </c>
      <c r="G45" s="44">
        <f>IF(ISNA(VLOOKUP(F45,'DD LIST DATA'!B$23:E$38,4,FALSE)),"",VLOOKUP(F45,'DD LIST DATA'!B$23:E$38,4,FALSE))</f>
        <v>350.23084925730711</v>
      </c>
      <c r="H45" s="54">
        <v>850</v>
      </c>
      <c r="I45" s="52">
        <v>5</v>
      </c>
      <c r="J45" s="55">
        <f t="shared" si="0"/>
        <v>700</v>
      </c>
      <c r="K45" s="56">
        <f t="shared" si="3"/>
        <v>5.5</v>
      </c>
      <c r="L45" s="55">
        <f t="shared" si="1"/>
        <v>440</v>
      </c>
      <c r="M45" s="57">
        <v>250</v>
      </c>
      <c r="N45" s="57">
        <f t="shared" si="2"/>
        <v>323.01</v>
      </c>
      <c r="O45" s="54">
        <v>650</v>
      </c>
      <c r="P45" s="60"/>
      <c r="Q45" s="59"/>
    </row>
    <row r="46" spans="1:17" s="51" customFormat="1" ht="24.95" customHeight="1" x14ac:dyDescent="0.2">
      <c r="A46" s="52">
        <v>37</v>
      </c>
      <c r="B46" s="53" t="s">
        <v>228</v>
      </c>
      <c r="C46" s="52" t="s">
        <v>229</v>
      </c>
      <c r="D46" s="52" t="s">
        <v>230</v>
      </c>
      <c r="E46" s="52" t="s">
        <v>231</v>
      </c>
      <c r="F46" s="173">
        <v>9</v>
      </c>
      <c r="G46" s="44">
        <f>IF(ISNA(VLOOKUP(F46,'DD LIST DATA'!B$23:E$38,4,FALSE)),"",VLOOKUP(F46,'DD LIST DATA'!B$23:E$38,4,FALSE))</f>
        <v>350.23084925730711</v>
      </c>
      <c r="H46" s="54">
        <v>850</v>
      </c>
      <c r="I46" s="52">
        <v>5</v>
      </c>
      <c r="J46" s="55">
        <f t="shared" si="0"/>
        <v>700</v>
      </c>
      <c r="K46" s="56">
        <f t="shared" si="3"/>
        <v>5.5</v>
      </c>
      <c r="L46" s="55">
        <f t="shared" si="1"/>
        <v>440</v>
      </c>
      <c r="M46" s="57">
        <v>250</v>
      </c>
      <c r="N46" s="57">
        <f t="shared" si="2"/>
        <v>323.01</v>
      </c>
      <c r="O46" s="54">
        <v>650</v>
      </c>
      <c r="P46" s="60"/>
      <c r="Q46" s="59"/>
    </row>
    <row r="47" spans="1:17" s="51" customFormat="1" ht="24.95" customHeight="1" x14ac:dyDescent="0.2">
      <c r="A47" s="52">
        <v>38</v>
      </c>
      <c r="B47" s="53" t="s">
        <v>232</v>
      </c>
      <c r="C47" s="52" t="s">
        <v>229</v>
      </c>
      <c r="D47" s="52" t="s">
        <v>230</v>
      </c>
      <c r="E47" s="52" t="s">
        <v>231</v>
      </c>
      <c r="F47" s="173">
        <v>9</v>
      </c>
      <c r="G47" s="44">
        <f>IF(ISNA(VLOOKUP(F47,'DD LIST DATA'!B$23:E$38,4,FALSE)),"",VLOOKUP(F47,'DD LIST DATA'!B$23:E$38,4,FALSE))</f>
        <v>350.23084925730711</v>
      </c>
      <c r="H47" s="54">
        <v>475</v>
      </c>
      <c r="I47" s="52">
        <v>5</v>
      </c>
      <c r="J47" s="55">
        <f t="shared" si="0"/>
        <v>700</v>
      </c>
      <c r="K47" s="56">
        <f t="shared" si="3"/>
        <v>5.5</v>
      </c>
      <c r="L47" s="55">
        <f t="shared" si="1"/>
        <v>440</v>
      </c>
      <c r="M47" s="57">
        <v>250</v>
      </c>
      <c r="N47" s="57">
        <f t="shared" si="2"/>
        <v>323.01</v>
      </c>
      <c r="O47" s="54">
        <v>650</v>
      </c>
      <c r="P47" s="58"/>
      <c r="Q47" s="59"/>
    </row>
    <row r="48" spans="1:17" s="51" customFormat="1" ht="24.95" customHeight="1" x14ac:dyDescent="0.2">
      <c r="A48" s="52">
        <v>39</v>
      </c>
      <c r="B48" s="53" t="s">
        <v>233</v>
      </c>
      <c r="C48" s="52" t="s">
        <v>229</v>
      </c>
      <c r="D48" s="52" t="s">
        <v>230</v>
      </c>
      <c r="E48" s="52" t="s">
        <v>231</v>
      </c>
      <c r="F48" s="173">
        <v>9</v>
      </c>
      <c r="G48" s="44">
        <f>IF(ISNA(VLOOKUP(F48,'DD LIST DATA'!B$23:E$38,4,FALSE)),"",VLOOKUP(F48,'DD LIST DATA'!B$23:E$38,4,FALSE))</f>
        <v>350.23084925730711</v>
      </c>
      <c r="H48" s="54">
        <v>600</v>
      </c>
      <c r="I48" s="52">
        <v>5</v>
      </c>
      <c r="J48" s="55">
        <f t="shared" si="0"/>
        <v>700</v>
      </c>
      <c r="K48" s="56">
        <f t="shared" si="3"/>
        <v>5.5</v>
      </c>
      <c r="L48" s="55">
        <f t="shared" si="1"/>
        <v>440</v>
      </c>
      <c r="M48" s="57">
        <v>250</v>
      </c>
      <c r="N48" s="57">
        <f t="shared" si="2"/>
        <v>323.01</v>
      </c>
      <c r="O48" s="54">
        <v>650</v>
      </c>
      <c r="P48" s="58"/>
      <c r="Q48" s="59"/>
    </row>
    <row r="49" spans="1:18" s="51" customFormat="1" ht="24.95" customHeight="1" x14ac:dyDescent="0.2">
      <c r="A49" s="52">
        <v>40</v>
      </c>
      <c r="B49" s="53" t="s">
        <v>234</v>
      </c>
      <c r="C49" s="52" t="s">
        <v>229</v>
      </c>
      <c r="D49" s="52" t="s">
        <v>230</v>
      </c>
      <c r="E49" s="52" t="s">
        <v>231</v>
      </c>
      <c r="F49" s="173">
        <v>9</v>
      </c>
      <c r="G49" s="44">
        <f>IF(ISNA(VLOOKUP(F49,'DD LIST DATA'!B$23:E$38,4,FALSE)),"",VLOOKUP(F49,'DD LIST DATA'!B$23:E$38,4,FALSE))</f>
        <v>350.23084925730711</v>
      </c>
      <c r="H49" s="54">
        <v>350</v>
      </c>
      <c r="I49" s="52">
        <v>5</v>
      </c>
      <c r="J49" s="55">
        <f t="shared" si="0"/>
        <v>700</v>
      </c>
      <c r="K49" s="56">
        <f t="shared" si="3"/>
        <v>5.5</v>
      </c>
      <c r="L49" s="55">
        <f t="shared" si="1"/>
        <v>440</v>
      </c>
      <c r="M49" s="57">
        <v>250</v>
      </c>
      <c r="N49" s="57">
        <f t="shared" si="2"/>
        <v>323.01</v>
      </c>
      <c r="O49" s="54">
        <v>650</v>
      </c>
      <c r="P49" s="61"/>
      <c r="Q49" s="59"/>
    </row>
    <row r="50" spans="1:18" s="51" customFormat="1" ht="24.95" customHeight="1" x14ac:dyDescent="0.2">
      <c r="A50" s="52">
        <v>41</v>
      </c>
      <c r="B50" s="53" t="s">
        <v>228</v>
      </c>
      <c r="C50" s="52" t="s">
        <v>229</v>
      </c>
      <c r="D50" s="52" t="s">
        <v>230</v>
      </c>
      <c r="E50" s="52" t="s">
        <v>231</v>
      </c>
      <c r="F50" s="173">
        <v>9</v>
      </c>
      <c r="G50" s="44">
        <f>IF(ISNA(VLOOKUP(F50,'DD LIST DATA'!B$23:E$38,4,FALSE)),"",VLOOKUP(F50,'DD LIST DATA'!B$23:E$38,4,FALSE))</f>
        <v>350.23084925730711</v>
      </c>
      <c r="H50" s="54">
        <v>350</v>
      </c>
      <c r="I50" s="52">
        <v>5</v>
      </c>
      <c r="J50" s="55">
        <f t="shared" si="0"/>
        <v>700</v>
      </c>
      <c r="K50" s="56">
        <f t="shared" si="3"/>
        <v>5.5</v>
      </c>
      <c r="L50" s="55">
        <f t="shared" si="1"/>
        <v>440</v>
      </c>
      <c r="M50" s="57">
        <v>250</v>
      </c>
      <c r="N50" s="57">
        <f t="shared" si="2"/>
        <v>323.01</v>
      </c>
      <c r="O50" s="54">
        <v>650</v>
      </c>
      <c r="P50" s="61"/>
      <c r="Q50" s="59"/>
    </row>
    <row r="51" spans="1:18" s="51" customFormat="1" ht="24.95" customHeight="1" x14ac:dyDescent="0.2">
      <c r="A51" s="52">
        <v>42</v>
      </c>
      <c r="B51" s="53" t="s">
        <v>232</v>
      </c>
      <c r="C51" s="52" t="s">
        <v>229</v>
      </c>
      <c r="D51" s="52" t="s">
        <v>230</v>
      </c>
      <c r="E51" s="52" t="s">
        <v>231</v>
      </c>
      <c r="F51" s="173">
        <v>11</v>
      </c>
      <c r="G51" s="44">
        <f>IF(ISNA(VLOOKUP(F51,'DD LIST DATA'!B$23:E$38,4,FALSE)),"",VLOOKUP(F51,'DD LIST DATA'!B$23:E$38,4,FALSE))</f>
        <v>423.73690081456635</v>
      </c>
      <c r="H51" s="54">
        <v>850</v>
      </c>
      <c r="I51" s="52">
        <v>5</v>
      </c>
      <c r="J51" s="55">
        <f t="shared" si="0"/>
        <v>700</v>
      </c>
      <c r="K51" s="56">
        <f t="shared" si="3"/>
        <v>5.5</v>
      </c>
      <c r="L51" s="55">
        <f t="shared" si="1"/>
        <v>440</v>
      </c>
      <c r="M51" s="57">
        <v>250</v>
      </c>
      <c r="N51" s="57">
        <f t="shared" si="2"/>
        <v>323.01</v>
      </c>
      <c r="O51" s="54">
        <v>650</v>
      </c>
      <c r="P51" s="61"/>
      <c r="Q51" s="59"/>
    </row>
    <row r="52" spans="1:18" s="51" customFormat="1" ht="24.95" customHeight="1" x14ac:dyDescent="0.2">
      <c r="A52" s="52">
        <v>43</v>
      </c>
      <c r="B52" s="53" t="s">
        <v>233</v>
      </c>
      <c r="C52" s="52" t="s">
        <v>229</v>
      </c>
      <c r="D52" s="52" t="s">
        <v>230</v>
      </c>
      <c r="E52" s="52" t="s">
        <v>231</v>
      </c>
      <c r="F52" s="173">
        <v>11</v>
      </c>
      <c r="G52" s="44">
        <f>IF(ISNA(VLOOKUP(F52,'DD LIST DATA'!B$23:E$38,4,FALSE)),"",VLOOKUP(F52,'DD LIST DATA'!B$23:E$38,4,FALSE))</f>
        <v>423.73690081456635</v>
      </c>
      <c r="H52" s="54">
        <v>475</v>
      </c>
      <c r="I52" s="52">
        <v>5</v>
      </c>
      <c r="J52" s="55">
        <f t="shared" si="0"/>
        <v>700</v>
      </c>
      <c r="K52" s="56">
        <f t="shared" si="3"/>
        <v>5.5</v>
      </c>
      <c r="L52" s="55">
        <f t="shared" si="1"/>
        <v>440</v>
      </c>
      <c r="M52" s="57">
        <v>250</v>
      </c>
      <c r="N52" s="57">
        <f t="shared" si="2"/>
        <v>323.01</v>
      </c>
      <c r="O52" s="54">
        <v>650</v>
      </c>
      <c r="P52" s="61"/>
      <c r="Q52" s="59"/>
    </row>
    <row r="53" spans="1:18" s="51" customFormat="1" ht="24.95" customHeight="1" x14ac:dyDescent="0.2">
      <c r="A53" s="52">
        <v>44</v>
      </c>
      <c r="B53" s="53" t="s">
        <v>234</v>
      </c>
      <c r="C53" s="52" t="s">
        <v>229</v>
      </c>
      <c r="D53" s="52" t="s">
        <v>230</v>
      </c>
      <c r="E53" s="52" t="s">
        <v>231</v>
      </c>
      <c r="F53" s="173">
        <v>11</v>
      </c>
      <c r="G53" s="44">
        <f>IF(ISNA(VLOOKUP(F53,'DD LIST DATA'!B$23:E$38,4,FALSE)),"",VLOOKUP(F53,'DD LIST DATA'!B$23:E$38,4,FALSE))</f>
        <v>423.73690081456635</v>
      </c>
      <c r="H53" s="54">
        <v>600</v>
      </c>
      <c r="I53" s="52">
        <v>5</v>
      </c>
      <c r="J53" s="55">
        <f t="shared" si="0"/>
        <v>700</v>
      </c>
      <c r="K53" s="56">
        <f t="shared" si="3"/>
        <v>5.5</v>
      </c>
      <c r="L53" s="55">
        <f t="shared" si="1"/>
        <v>440</v>
      </c>
      <c r="M53" s="57">
        <v>250</v>
      </c>
      <c r="N53" s="57">
        <f t="shared" si="2"/>
        <v>323.01</v>
      </c>
      <c r="O53" s="54">
        <v>650</v>
      </c>
      <c r="P53" s="61"/>
      <c r="Q53" s="59"/>
    </row>
    <row r="54" spans="1:18" s="51" customFormat="1" ht="24.95" customHeight="1" x14ac:dyDescent="0.2">
      <c r="A54" s="52">
        <v>45</v>
      </c>
      <c r="B54" s="53" t="s">
        <v>228</v>
      </c>
      <c r="C54" s="52" t="s">
        <v>229</v>
      </c>
      <c r="D54" s="52" t="s">
        <v>230</v>
      </c>
      <c r="E54" s="52" t="s">
        <v>231</v>
      </c>
      <c r="F54" s="173">
        <v>9</v>
      </c>
      <c r="G54" s="44">
        <f>IF(ISNA(VLOOKUP(F54,'DD LIST DATA'!B$23:E$38,4,FALSE)),"",VLOOKUP(F54,'DD LIST DATA'!B$23:E$38,4,FALSE))</f>
        <v>350.23084925730711</v>
      </c>
      <c r="H54" s="54">
        <v>350</v>
      </c>
      <c r="I54" s="52">
        <v>5</v>
      </c>
      <c r="J54" s="55">
        <f t="shared" si="0"/>
        <v>700</v>
      </c>
      <c r="K54" s="56">
        <f t="shared" si="3"/>
        <v>5.5</v>
      </c>
      <c r="L54" s="55">
        <f t="shared" si="1"/>
        <v>440</v>
      </c>
      <c r="M54" s="57">
        <v>250</v>
      </c>
      <c r="N54" s="57">
        <f t="shared" si="2"/>
        <v>323.01</v>
      </c>
      <c r="O54" s="54">
        <v>650</v>
      </c>
      <c r="P54" s="61"/>
      <c r="Q54" s="59"/>
    </row>
    <row r="55" spans="1:18" s="51" customFormat="1" ht="24.95" customHeight="1" thickBot="1" x14ac:dyDescent="0.25">
      <c r="A55" s="52">
        <v>46</v>
      </c>
      <c r="B55" s="53" t="s">
        <v>232</v>
      </c>
      <c r="C55" s="52" t="s">
        <v>229</v>
      </c>
      <c r="D55" s="52" t="s">
        <v>230</v>
      </c>
      <c r="E55" s="52" t="s">
        <v>231</v>
      </c>
      <c r="F55" s="173">
        <v>9</v>
      </c>
      <c r="G55" s="44">
        <f>IF(ISNA(VLOOKUP(F55,'DD LIST DATA'!B$23:E$38,4,FALSE)),"",VLOOKUP(F55,'DD LIST DATA'!B$23:E$38,4,FALSE))</f>
        <v>350.23084925730711</v>
      </c>
      <c r="H55" s="54">
        <v>350</v>
      </c>
      <c r="I55" s="52">
        <v>5</v>
      </c>
      <c r="J55" s="55">
        <f t="shared" si="0"/>
        <v>700</v>
      </c>
      <c r="K55" s="56">
        <f t="shared" si="3"/>
        <v>5.5</v>
      </c>
      <c r="L55" s="55">
        <f t="shared" si="1"/>
        <v>440</v>
      </c>
      <c r="M55" s="57">
        <v>250</v>
      </c>
      <c r="N55" s="57">
        <f t="shared" si="2"/>
        <v>323.01</v>
      </c>
      <c r="O55" s="54">
        <v>650</v>
      </c>
      <c r="P55" s="58"/>
      <c r="Q55" s="62"/>
    </row>
    <row r="56" spans="1:18" s="64" customFormat="1" ht="20.25" customHeight="1" thickBot="1" x14ac:dyDescent="0.25">
      <c r="A56" s="186" t="s">
        <v>156</v>
      </c>
      <c r="B56" s="186"/>
      <c r="C56" s="186"/>
      <c r="D56" s="186"/>
      <c r="E56" s="186"/>
      <c r="F56" s="186"/>
      <c r="G56" s="187">
        <f>SUM(G10:G55)</f>
        <v>22511.379994250114</v>
      </c>
      <c r="H56" s="187">
        <f>SUM(H10:H55)</f>
        <v>24475</v>
      </c>
      <c r="I56" s="188"/>
      <c r="J56" s="187">
        <f>SUM(J10:J55)</f>
        <v>32200</v>
      </c>
      <c r="K56" s="188"/>
      <c r="L56" s="187">
        <f t="shared" ref="L56:N56" si="4">SUM(L10:L55)</f>
        <v>20240</v>
      </c>
      <c r="M56" s="189">
        <f t="shared" si="4"/>
        <v>11425</v>
      </c>
      <c r="N56" s="189">
        <f t="shared" si="4"/>
        <v>14858.460000000008</v>
      </c>
      <c r="O56" s="187">
        <f>SUM(O10:O55)</f>
        <v>29900</v>
      </c>
      <c r="P56" s="352">
        <f>SUM(P10:P55)</f>
        <v>0</v>
      </c>
      <c r="Q56" s="63"/>
    </row>
    <row r="57" spans="1:18" s="51" customFormat="1" ht="19.5" customHeight="1" thickBot="1" x14ac:dyDescent="0.25">
      <c r="B57" s="65"/>
      <c r="G57" s="66"/>
      <c r="H57" s="66"/>
      <c r="J57" s="66"/>
      <c r="M57" s="66"/>
      <c r="P57" s="67"/>
      <c r="R57" s="68"/>
    </row>
    <row r="58" spans="1:18" s="51" customFormat="1" ht="19.5" customHeight="1" x14ac:dyDescent="0.3">
      <c r="B58" s="125" t="s">
        <v>240</v>
      </c>
      <c r="C58" s="126"/>
      <c r="D58" s="126"/>
      <c r="E58" s="126"/>
      <c r="F58" s="126"/>
      <c r="G58" s="126"/>
      <c r="H58" s="126"/>
      <c r="I58" s="126"/>
      <c r="J58" s="126"/>
      <c r="K58" s="126"/>
      <c r="L58" s="126"/>
      <c r="M58" s="126"/>
      <c r="N58" s="126"/>
      <c r="O58" s="126"/>
      <c r="P58" s="126"/>
      <c r="Q58" s="127"/>
      <c r="R58" s="68"/>
    </row>
    <row r="59" spans="1:18" s="51" customFormat="1" ht="19.5" customHeight="1" x14ac:dyDescent="0.2">
      <c r="B59" s="128"/>
      <c r="C59" s="129"/>
      <c r="D59" s="129"/>
      <c r="E59" s="129"/>
      <c r="F59" s="129"/>
      <c r="G59" s="129"/>
      <c r="H59" s="129"/>
      <c r="I59" s="129"/>
      <c r="J59" s="129"/>
      <c r="K59" s="129"/>
      <c r="L59" s="129"/>
      <c r="M59" s="129"/>
      <c r="N59" s="129"/>
      <c r="O59" s="129"/>
      <c r="P59" s="129"/>
      <c r="Q59" s="130"/>
      <c r="R59" s="68"/>
    </row>
    <row r="60" spans="1:18" s="51" customFormat="1" ht="19.5" customHeight="1" x14ac:dyDescent="0.2">
      <c r="B60" s="128"/>
      <c r="C60" s="129"/>
      <c r="D60" s="129"/>
      <c r="E60" s="129"/>
      <c r="F60" s="129"/>
      <c r="G60" s="129"/>
      <c r="H60" s="129"/>
      <c r="I60" s="129"/>
      <c r="J60" s="129"/>
      <c r="K60" s="129"/>
      <c r="L60" s="129"/>
      <c r="M60" s="129"/>
      <c r="N60" s="129"/>
      <c r="O60" s="129"/>
      <c r="P60" s="129"/>
      <c r="Q60" s="130"/>
      <c r="R60" s="68"/>
    </row>
    <row r="61" spans="1:18" s="51" customFormat="1" ht="19.5" customHeight="1" thickBot="1" x14ac:dyDescent="0.25">
      <c r="B61" s="131"/>
      <c r="C61" s="132"/>
      <c r="D61" s="132"/>
      <c r="E61" s="132"/>
      <c r="F61" s="132"/>
      <c r="G61" s="132"/>
      <c r="H61" s="132"/>
      <c r="I61" s="132"/>
      <c r="J61" s="132"/>
      <c r="K61" s="132"/>
      <c r="L61" s="132"/>
      <c r="M61" s="132"/>
      <c r="N61" s="132"/>
      <c r="O61" s="132"/>
      <c r="P61" s="132"/>
      <c r="Q61" s="133"/>
      <c r="R61" s="68"/>
    </row>
    <row r="62" spans="1:18" s="51" customFormat="1" ht="19.5" customHeight="1" thickBot="1" x14ac:dyDescent="0.25">
      <c r="B62" s="65"/>
      <c r="C62" s="65"/>
      <c r="D62" s="65"/>
      <c r="E62" s="65"/>
      <c r="F62" s="65"/>
      <c r="G62" s="65"/>
      <c r="H62" s="65"/>
      <c r="I62" s="65"/>
      <c r="J62" s="65"/>
      <c r="K62" s="65"/>
      <c r="L62" s="65"/>
      <c r="M62" s="65"/>
      <c r="N62" s="65"/>
      <c r="O62" s="65"/>
      <c r="P62" s="65"/>
      <c r="Q62" s="65"/>
      <c r="R62" s="68"/>
    </row>
    <row r="63" spans="1:18" s="69" customFormat="1" ht="30.75" customHeight="1" thickBot="1" x14ac:dyDescent="0.3">
      <c r="C63" s="379" t="s">
        <v>158</v>
      </c>
      <c r="D63" s="380"/>
      <c r="F63" s="381" t="s">
        <v>159</v>
      </c>
      <c r="G63" s="382"/>
      <c r="H63" s="354">
        <f>P56</f>
        <v>0</v>
      </c>
      <c r="J63" s="381" t="s">
        <v>160</v>
      </c>
      <c r="K63" s="383"/>
      <c r="L63" s="382"/>
      <c r="N63" s="379" t="s">
        <v>78</v>
      </c>
      <c r="O63" s="450"/>
      <c r="P63" s="327"/>
      <c r="R63" s="68"/>
    </row>
    <row r="64" spans="1:18" s="51" customFormat="1" ht="24.75" customHeight="1" x14ac:dyDescent="0.25">
      <c r="C64" s="71" t="s">
        <v>161</v>
      </c>
      <c r="D64" s="134">
        <v>0</v>
      </c>
      <c r="E64" s="72"/>
      <c r="F64" s="72"/>
      <c r="G64" s="72"/>
      <c r="H64" s="72"/>
      <c r="J64" s="73" t="s">
        <v>162</v>
      </c>
      <c r="K64" s="135"/>
      <c r="L64" s="136">
        <f>H56</f>
        <v>24475</v>
      </c>
      <c r="N64" s="411" t="s">
        <v>163</v>
      </c>
      <c r="O64" s="412"/>
      <c r="P64" s="137">
        <f>L69</f>
        <v>103198.46</v>
      </c>
      <c r="R64" s="68"/>
    </row>
    <row r="65" spans="1:18" s="51" customFormat="1" ht="27" customHeight="1" thickBot="1" x14ac:dyDescent="0.3">
      <c r="A65" s="77"/>
      <c r="B65" s="77"/>
      <c r="C65" s="78" t="s">
        <v>164</v>
      </c>
      <c r="D65" s="138">
        <v>0</v>
      </c>
      <c r="E65" s="72"/>
      <c r="F65" s="72"/>
      <c r="G65" s="72"/>
      <c r="H65" s="72"/>
      <c r="J65" s="361" t="s">
        <v>105</v>
      </c>
      <c r="K65" s="362"/>
      <c r="L65" s="139">
        <f>J56</f>
        <v>32200</v>
      </c>
      <c r="N65" s="413" t="s">
        <v>80</v>
      </c>
      <c r="O65" s="414"/>
      <c r="P65" s="140">
        <f>H66</f>
        <v>29900</v>
      </c>
      <c r="R65" s="68"/>
    </row>
    <row r="66" spans="1:18" s="51" customFormat="1" ht="30.75" customHeight="1" thickBot="1" x14ac:dyDescent="0.3">
      <c r="A66" s="77"/>
      <c r="B66" s="77"/>
      <c r="C66" s="78" t="s">
        <v>114</v>
      </c>
      <c r="D66" s="138">
        <v>0</v>
      </c>
      <c r="E66" s="72"/>
      <c r="F66" s="381" t="s">
        <v>80</v>
      </c>
      <c r="G66" s="382"/>
      <c r="H66" s="82">
        <f>O56</f>
        <v>29900</v>
      </c>
      <c r="J66" s="361" t="s">
        <v>107</v>
      </c>
      <c r="K66" s="362"/>
      <c r="L66" s="139">
        <f>L56</f>
        <v>20240</v>
      </c>
      <c r="N66" s="415" t="s">
        <v>165</v>
      </c>
      <c r="O66" s="416"/>
      <c r="P66" s="141">
        <f>D69</f>
        <v>0</v>
      </c>
      <c r="R66" s="68"/>
    </row>
    <row r="67" spans="1:18" s="51" customFormat="1" ht="30.75" customHeight="1" x14ac:dyDescent="0.25">
      <c r="A67" s="77"/>
      <c r="C67" s="78" t="s">
        <v>72</v>
      </c>
      <c r="D67" s="138">
        <v>0</v>
      </c>
      <c r="E67" s="72"/>
      <c r="F67" s="72"/>
      <c r="J67" s="361" t="s">
        <v>57</v>
      </c>
      <c r="K67" s="362"/>
      <c r="L67" s="139">
        <f>N56</f>
        <v>14858.460000000008</v>
      </c>
      <c r="N67" s="415" t="s">
        <v>166</v>
      </c>
      <c r="O67" s="416"/>
      <c r="P67" s="355">
        <f>H63</f>
        <v>0</v>
      </c>
      <c r="R67" s="68"/>
    </row>
    <row r="68" spans="1:18" s="86" customFormat="1" ht="33.75" customHeight="1" thickBot="1" x14ac:dyDescent="0.3">
      <c r="A68" s="84"/>
      <c r="B68" s="84"/>
      <c r="C68" s="89" t="s">
        <v>241</v>
      </c>
      <c r="D68" s="142">
        <v>0</v>
      </c>
      <c r="E68" s="85"/>
      <c r="F68" s="85"/>
      <c r="J68" s="361" t="s">
        <v>168</v>
      </c>
      <c r="K68" s="362"/>
      <c r="L68" s="143">
        <f>M56</f>
        <v>11425</v>
      </c>
      <c r="N68" s="451" t="s">
        <v>169</v>
      </c>
      <c r="O68" s="452"/>
      <c r="P68" s="192">
        <f>SUM(P64:P67)</f>
        <v>133098.46000000002</v>
      </c>
      <c r="R68" s="68"/>
    </row>
    <row r="69" spans="1:18" s="86" customFormat="1" ht="35.25" customHeight="1" thickBot="1" x14ac:dyDescent="0.3">
      <c r="A69" s="84"/>
      <c r="B69" s="84"/>
      <c r="C69" s="144" t="s">
        <v>204</v>
      </c>
      <c r="D69" s="145">
        <f>SUM(D64:D68)</f>
        <v>0</v>
      </c>
      <c r="E69" s="91"/>
      <c r="F69" s="424" t="s">
        <v>125</v>
      </c>
      <c r="G69" s="425"/>
      <c r="H69" s="179">
        <v>0</v>
      </c>
      <c r="J69" s="363" t="s">
        <v>170</v>
      </c>
      <c r="K69" s="364"/>
      <c r="L69" s="145">
        <f>SUM(L64:L68)</f>
        <v>103198.46</v>
      </c>
      <c r="N69" s="426" t="s">
        <v>242</v>
      </c>
      <c r="O69" s="427"/>
      <c r="P69" s="146">
        <f>G56*O3</f>
        <v>90045.519977000455</v>
      </c>
      <c r="R69" s="68"/>
    </row>
    <row r="70" spans="1:18" s="86" customFormat="1" ht="24" customHeight="1" x14ac:dyDescent="0.25">
      <c r="E70" s="21"/>
      <c r="F70" s="21"/>
      <c r="G70" s="96"/>
      <c r="H70" s="96"/>
      <c r="I70" s="21"/>
      <c r="J70" s="96"/>
      <c r="N70" s="97"/>
      <c r="O70" s="97"/>
      <c r="P70" s="97"/>
      <c r="Q70" s="98"/>
      <c r="R70" s="68"/>
    </row>
    <row r="71" spans="1:18" ht="12.75" customHeight="1" x14ac:dyDescent="0.2">
      <c r="A71" s="453"/>
      <c r="B71" s="453"/>
      <c r="C71" s="453"/>
      <c r="N71" s="99"/>
      <c r="O71" s="99"/>
      <c r="P71" s="98"/>
      <c r="Q71" s="98"/>
    </row>
    <row r="72" spans="1:18" ht="33" customHeight="1" x14ac:dyDescent="0.25">
      <c r="D72" s="454" t="s">
        <v>85</v>
      </c>
      <c r="E72" s="455"/>
      <c r="F72" s="419" t="s">
        <v>84</v>
      </c>
      <c r="G72" s="420"/>
      <c r="H72" s="420"/>
      <c r="I72" s="421"/>
      <c r="P72" s="98"/>
    </row>
    <row r="73" spans="1:18" ht="47.25" x14ac:dyDescent="0.25">
      <c r="F73" s="180"/>
      <c r="G73" s="181" t="s">
        <v>172</v>
      </c>
      <c r="H73" s="182" t="s">
        <v>243</v>
      </c>
      <c r="I73" s="181" t="s">
        <v>174</v>
      </c>
    </row>
    <row r="74" spans="1:18" ht="22.5" customHeight="1" x14ac:dyDescent="0.25">
      <c r="F74" s="183" t="s">
        <v>175</v>
      </c>
      <c r="G74" s="184">
        <v>0</v>
      </c>
      <c r="H74" s="190">
        <v>0.7</v>
      </c>
      <c r="I74" s="193">
        <f>+H74*G74</f>
        <v>0</v>
      </c>
    </row>
    <row r="75" spans="1:18" ht="31.5" x14ac:dyDescent="0.25">
      <c r="F75" s="185" t="s">
        <v>176</v>
      </c>
      <c r="G75" s="184">
        <v>0</v>
      </c>
      <c r="H75" s="190">
        <v>0.21</v>
      </c>
      <c r="I75" s="193">
        <f>+H75*G75</f>
        <v>0</v>
      </c>
    </row>
  </sheetData>
  <mergeCells count="22">
    <mergeCell ref="N68:O68"/>
    <mergeCell ref="N69:O69"/>
    <mergeCell ref="A71:C71"/>
    <mergeCell ref="D72:E72"/>
    <mergeCell ref="F72:I72"/>
    <mergeCell ref="F69:G69"/>
    <mergeCell ref="N64:O64"/>
    <mergeCell ref="N65:O65"/>
    <mergeCell ref="F66:G66"/>
    <mergeCell ref="N66:O66"/>
    <mergeCell ref="N67:O67"/>
    <mergeCell ref="B7:D7"/>
    <mergeCell ref="C63:D63"/>
    <mergeCell ref="F63:G63"/>
    <mergeCell ref="J63:L63"/>
    <mergeCell ref="N63:O63"/>
    <mergeCell ref="A1:R1"/>
    <mergeCell ref="C2:F2"/>
    <mergeCell ref="H2:J2"/>
    <mergeCell ref="M2:O2"/>
    <mergeCell ref="C3:F3"/>
    <mergeCell ref="M3:N3"/>
  </mergeCells>
  <pageMargins left="0.26" right="0.17" top="0.94" bottom="0.75" header="0.3" footer="0.3"/>
  <pageSetup scale="43" fitToHeight="0" orientation="landscape" r:id="rId1"/>
  <headerFooter>
    <oddHeader>&amp;L&amp;G&amp;C&amp;"Times New Roman,Bold"&amp;14EXAMPLE - Attendee Detail Cost Analysis Spreadsheet</oddHeader>
    <oddFooter>&amp;C&amp;A&amp;R&amp;P</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Grade Selection" prompt="Select the participants grade from the dropdown list. Expenses calculated at the Step 5 level." xr:uid="{4BE8005C-C18C-4CF2-BCF4-481891C8CCEE}">
          <x14:formula1>
            <xm:f>'DD LIST DATA'!$C$2:$C$18</xm:f>
          </x14:formula1>
          <xm:sqref>F10:F55</xm:sqref>
        </x14:dataValidation>
        <x14:dataValidation type="list" allowBlank="1" showInputMessage="1" showErrorMessage="1" promptTitle="Per Diem" prompt="Select the correct per diem at the TDY location. Foreign rates begin after the Domestic rates. " xr:uid="{635FD037-2592-4900-ABA3-EB09AF6FFEC6}">
          <x14:formula1>
            <xm:f>'DD LIST DATA'!$A$2:$A$273</xm:f>
          </x14:formula1>
          <xm:sqref>I4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2335-4B5D-4F02-8B9D-31BD8238F093}">
  <sheetPr>
    <tabColor theme="9" tint="0.39997558519241921"/>
    <pageSetUpPr fitToPage="1"/>
  </sheetPr>
  <dimension ref="A1:K27"/>
  <sheetViews>
    <sheetView zoomScale="95" zoomScaleNormal="95" workbookViewId="0">
      <selection activeCell="G20" sqref="G20"/>
    </sheetView>
  </sheetViews>
  <sheetFormatPr defaultColWidth="8.85546875" defaultRowHeight="12.75" x14ac:dyDescent="0.25"/>
  <cols>
    <col min="1" max="1" width="43.85546875" style="8" bestFit="1" customWidth="1"/>
    <col min="2" max="2" width="26.85546875" style="8" customWidth="1"/>
    <col min="3" max="3" width="2.7109375" style="8" customWidth="1"/>
    <col min="4" max="4" width="37.7109375" style="8" customWidth="1"/>
    <col min="5" max="5" width="41.42578125" style="8" customWidth="1"/>
    <col min="6" max="16384" width="8.85546875" style="8"/>
  </cols>
  <sheetData>
    <row r="1" spans="1:11" s="102" customFormat="1" ht="43.9" customHeight="1" x14ac:dyDescent="0.25">
      <c r="A1" s="428" t="s">
        <v>177</v>
      </c>
      <c r="B1" s="428"/>
      <c r="C1" s="428"/>
      <c r="D1" s="428"/>
      <c r="E1" s="371" t="s">
        <v>178</v>
      </c>
      <c r="F1" s="366"/>
      <c r="G1" s="366"/>
      <c r="H1" s="366"/>
      <c r="I1" s="366"/>
      <c r="J1" s="366"/>
      <c r="K1" s="366"/>
    </row>
    <row r="2" spans="1:11" s="102" customFormat="1" ht="18.600000000000001" customHeight="1" thickBot="1" x14ac:dyDescent="0.3">
      <c r="A2" s="328"/>
      <c r="B2" s="328"/>
      <c r="C2" s="328"/>
      <c r="D2" s="328"/>
      <c r="E2" s="366"/>
      <c r="F2" s="366"/>
      <c r="G2" s="366"/>
      <c r="H2" s="366"/>
      <c r="I2" s="366"/>
      <c r="J2" s="366"/>
      <c r="K2" s="366"/>
    </row>
    <row r="3" spans="1:11" s="102" customFormat="1" ht="27.75" customHeight="1" thickBot="1" x14ac:dyDescent="0.3">
      <c r="A3" s="330" t="s">
        <v>88</v>
      </c>
      <c r="B3" s="332" t="str">
        <f>EXAMPLE_ADCAS!C2</f>
        <v>Office of the Chief Financial Officer</v>
      </c>
      <c r="C3" s="328"/>
      <c r="D3" s="328"/>
      <c r="E3" s="366"/>
      <c r="F3" s="366"/>
      <c r="G3" s="366"/>
      <c r="H3" s="366"/>
      <c r="I3" s="366"/>
      <c r="J3" s="366"/>
      <c r="K3" s="366"/>
    </row>
    <row r="4" spans="1:11" ht="25.5" customHeight="1" thickBot="1" x14ac:dyDescent="0.3">
      <c r="A4" s="330" t="s">
        <v>179</v>
      </c>
      <c r="B4" s="332" t="str">
        <f>EXAMPLE_ADCAS!C3</f>
        <v>Updated Conference Templates</v>
      </c>
      <c r="E4" s="366"/>
      <c r="F4" s="366"/>
      <c r="G4" s="366"/>
      <c r="H4" s="366"/>
      <c r="I4" s="366"/>
      <c r="J4" s="366"/>
      <c r="K4" s="366"/>
    </row>
    <row r="5" spans="1:11" ht="23.25" customHeight="1" x14ac:dyDescent="0.2">
      <c r="A5" s="317" t="s">
        <v>180</v>
      </c>
      <c r="B5" s="103" t="str">
        <f>_xlfn.CONCAT(EXAMPLE_ADCAS!D4,", ",EXAMPLE_ADCAS!F4)</f>
        <v>Orlando, Florida</v>
      </c>
      <c r="H5" s="104"/>
      <c r="I5" s="104"/>
      <c r="J5" s="104"/>
    </row>
    <row r="6" spans="1:11" ht="21" customHeight="1" x14ac:dyDescent="0.25">
      <c r="A6" s="318" t="s">
        <v>181</v>
      </c>
      <c r="B6" s="319">
        <f>EXAMPLE_ADCAS!O4</f>
        <v>46</v>
      </c>
      <c r="D6" s="106" t="s">
        <v>182</v>
      </c>
      <c r="H6" s="104"/>
      <c r="I6" s="104"/>
      <c r="J6" s="104"/>
    </row>
    <row r="7" spans="1:11" ht="15.75" customHeight="1" x14ac:dyDescent="0.25">
      <c r="A7" s="437" t="s">
        <v>183</v>
      </c>
      <c r="B7" s="322">
        <f>EXAMPLE_ADCAS!H4</f>
        <v>140</v>
      </c>
      <c r="D7" s="107" t="s">
        <v>244</v>
      </c>
    </row>
    <row r="8" spans="1:11" ht="15.75" x14ac:dyDescent="0.25">
      <c r="A8" s="438"/>
      <c r="B8" s="322">
        <f>EXAMPLE_ADCAS!I4</f>
        <v>80</v>
      </c>
      <c r="D8" s="107" t="s">
        <v>185</v>
      </c>
      <c r="H8" s="105"/>
    </row>
    <row r="9" spans="1:11" ht="27.75" x14ac:dyDescent="0.25">
      <c r="A9" s="333" t="s">
        <v>245</v>
      </c>
      <c r="B9" s="334" t="s">
        <v>246</v>
      </c>
      <c r="D9" s="107" t="s">
        <v>187</v>
      </c>
      <c r="H9" s="106"/>
    </row>
    <row r="10" spans="1:11" ht="27.75" x14ac:dyDescent="0.25">
      <c r="A10" s="335" t="s">
        <v>188</v>
      </c>
      <c r="B10" s="334" t="s">
        <v>247</v>
      </c>
      <c r="D10" s="336" t="s">
        <v>189</v>
      </c>
      <c r="H10" s="109"/>
    </row>
    <row r="11" spans="1:11" ht="15.75" x14ac:dyDescent="0.25">
      <c r="A11" s="110" t="s">
        <v>190</v>
      </c>
      <c r="B11" s="111">
        <f>EXAMPLE_ADCAS!H56</f>
        <v>24475</v>
      </c>
      <c r="H11" s="109"/>
    </row>
    <row r="12" spans="1:11" ht="39.75" x14ac:dyDescent="0.25">
      <c r="A12" s="108" t="s">
        <v>248</v>
      </c>
      <c r="B12" s="111">
        <f>EXAMPLE_ADCAS!M56</f>
        <v>11425</v>
      </c>
      <c r="H12" s="109"/>
    </row>
    <row r="13" spans="1:11" ht="43.5" x14ac:dyDescent="0.25">
      <c r="A13" s="110" t="s">
        <v>249</v>
      </c>
      <c r="B13" s="111">
        <f>EXAMPLE_ADCAS!N56</f>
        <v>14858.460000000008</v>
      </c>
    </row>
    <row r="14" spans="1:11" ht="21.75" customHeight="1" x14ac:dyDescent="0.25">
      <c r="A14" s="110" t="s">
        <v>193</v>
      </c>
      <c r="B14" s="111">
        <f>EXAMPLE_ADCAS!J56</f>
        <v>32200</v>
      </c>
    </row>
    <row r="15" spans="1:11" ht="43.5" x14ac:dyDescent="0.25">
      <c r="A15" s="110" t="s">
        <v>250</v>
      </c>
      <c r="B15" s="111">
        <f>EXAMPLE_ADCAS!L56</f>
        <v>20240</v>
      </c>
    </row>
    <row r="16" spans="1:11" ht="19.5" customHeight="1" x14ac:dyDescent="0.25">
      <c r="A16" s="112" t="s">
        <v>109</v>
      </c>
      <c r="B16" s="113">
        <f>SUM(B11:B15)</f>
        <v>103198.46</v>
      </c>
    </row>
    <row r="17" spans="1:2" ht="39.75" x14ac:dyDescent="0.25">
      <c r="A17" s="110" t="s">
        <v>251</v>
      </c>
      <c r="B17" s="111">
        <f>EXAMPLE_ADCAS!D64</f>
        <v>0</v>
      </c>
    </row>
    <row r="18" spans="1:2" ht="27.75" x14ac:dyDescent="0.25">
      <c r="A18" s="110" t="s">
        <v>196</v>
      </c>
      <c r="B18" s="111">
        <f>EXAMPLE_ADCAS!D65</f>
        <v>0</v>
      </c>
    </row>
    <row r="19" spans="1:2" ht="21.75" customHeight="1" x14ac:dyDescent="0.25">
      <c r="A19" s="110" t="s">
        <v>197</v>
      </c>
      <c r="B19" s="111">
        <f>EXAMPLE_ADCAS!D66</f>
        <v>0</v>
      </c>
    </row>
    <row r="20" spans="1:2" ht="21.75" customHeight="1" x14ac:dyDescent="0.25">
      <c r="A20" s="110" t="s">
        <v>198</v>
      </c>
      <c r="B20" s="111">
        <f>EXAMPLE_ADCAS!D67</f>
        <v>0</v>
      </c>
    </row>
    <row r="21" spans="1:2" ht="27.75" x14ac:dyDescent="0.25">
      <c r="A21" s="110" t="s">
        <v>252</v>
      </c>
      <c r="B21" s="111">
        <f>EXAMPLE_ADCAS!D68</f>
        <v>0</v>
      </c>
    </row>
    <row r="22" spans="1:2" ht="26.25" customHeight="1" x14ac:dyDescent="0.25">
      <c r="A22" s="110" t="s">
        <v>200</v>
      </c>
      <c r="B22" s="111">
        <f>EXAMPLE_ADCAS!O56</f>
        <v>29900</v>
      </c>
    </row>
    <row r="23" spans="1:2" ht="20.25" customHeight="1" x14ac:dyDescent="0.25">
      <c r="A23" s="110" t="s">
        <v>201</v>
      </c>
      <c r="B23" s="111">
        <f>EXAMPLE_ADCAS!H63</f>
        <v>0</v>
      </c>
    </row>
    <row r="24" spans="1:2" ht="23.25" customHeight="1" thickBot="1" x14ac:dyDescent="0.3">
      <c r="A24" s="114" t="s">
        <v>202</v>
      </c>
      <c r="B24" s="115">
        <f>SUM(B17:B22)-B23</f>
        <v>29900</v>
      </c>
    </row>
    <row r="25" spans="1:2" ht="28.5" thickBot="1" x14ac:dyDescent="0.3">
      <c r="A25" s="116" t="s">
        <v>203</v>
      </c>
      <c r="B25" s="117">
        <f>(B16+B24)-B27</f>
        <v>133098.46000000002</v>
      </c>
    </row>
    <row r="26" spans="1:2" ht="26.25" customHeight="1" thickBot="1" x14ac:dyDescent="0.3">
      <c r="A26" s="118" t="s">
        <v>123</v>
      </c>
      <c r="B26" s="119">
        <f>EXAMPLE_ADCAS!P69</f>
        <v>90045.519977000455</v>
      </c>
    </row>
    <row r="27" spans="1:2" ht="21" customHeight="1" thickBot="1" x14ac:dyDescent="0.3">
      <c r="A27" s="120" t="s">
        <v>125</v>
      </c>
      <c r="B27" s="121">
        <f>EXAMPLE_ADCAS!H69</f>
        <v>0</v>
      </c>
    </row>
  </sheetData>
  <mergeCells count="2">
    <mergeCell ref="A1:D1"/>
    <mergeCell ref="A7:A8"/>
  </mergeCells>
  <pageMargins left="0.36" right="0.24" top="1.1100000000000001" bottom="0.47" header="0.3" footer="0.3"/>
  <pageSetup scale="90" fitToHeight="0" orientation="portrait"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BA05296CA55446999853E022593B01" ma:contentTypeVersion="8" ma:contentTypeDescription="Create a new document." ma:contentTypeScope="" ma:versionID="8d55ea787e7cb1c8444ed88d82a68cc2">
  <xsd:schema xmlns:xsd="http://www.w3.org/2001/XMLSchema" xmlns:xs="http://www.w3.org/2001/XMLSchema" xmlns:p="http://schemas.microsoft.com/office/2006/metadata/properties" xmlns:ns2="47b7f694-f064-433c-adac-d4d61eb89004" targetNamespace="http://schemas.microsoft.com/office/2006/metadata/properties" ma:root="true" ma:fieldsID="5375c29abc0efafb8e6deceacd46786c" ns2:_="">
    <xsd:import namespace="47b7f694-f064-433c-adac-d4d61eb8900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7f694-f064-433c-adac-d4d61eb89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F36EE4-B000-43F3-8A32-01D608EA7F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b7f694-f064-433c-adac-d4d61eb890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C40928-B66D-496E-89B7-5D243381250A}">
  <ds:schemaRefs>
    <ds:schemaRef ds:uri="http://schemas.microsoft.com/sharepoint/v3/contenttype/forms"/>
  </ds:schemaRefs>
</ds:datastoreItem>
</file>

<file path=customXml/itemProps3.xml><?xml version="1.0" encoding="utf-8"?>
<ds:datastoreItem xmlns:ds="http://schemas.openxmlformats.org/officeDocument/2006/customXml" ds:itemID="{FB530553-C06E-45C3-95E4-7383DF01642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Instructions_ADCAS</vt:lpstr>
      <vt:lpstr>Instructions_LCW</vt:lpstr>
      <vt:lpstr>Location#1</vt:lpstr>
      <vt:lpstr>Attendee (LCW)</vt:lpstr>
      <vt:lpstr>Location#2</vt:lpstr>
      <vt:lpstr>Location#3</vt:lpstr>
      <vt:lpstr>Host or Sponsor (LCW)</vt:lpstr>
      <vt:lpstr>EXAMPLE_ADCAS</vt:lpstr>
      <vt:lpstr>EXAMPLE_LCW</vt:lpstr>
      <vt:lpstr>DD LIST DATA</vt:lpstr>
      <vt:lpstr>Salary_Benefits - FY2025</vt:lpstr>
      <vt:lpstr>'Attendee (LCW)'!Print_Area</vt:lpstr>
      <vt:lpstr>EXAMPLE_ADCAS!Print_Area</vt:lpstr>
      <vt:lpstr>EXAMPLE_LCW!Print_Area</vt:lpstr>
      <vt:lpstr>'Host or Sponsor (LCW)'!Print_Area</vt:lpstr>
      <vt:lpstr>Instructions_ADCAS!Print_Area</vt:lpstr>
      <vt:lpstr>'Location#1'!Print_Area</vt:lpstr>
      <vt:lpstr>'Location#2'!Print_Area</vt:lpstr>
      <vt:lpstr>'Location#3'!Print_Area</vt:lpstr>
      <vt:lpstr>'Salary_Benefits - FY2025'!Print_Area</vt:lpstr>
      <vt:lpstr>EXAMPLE_ADCAS!Print_Titles</vt:lpstr>
      <vt:lpstr>'Location#1'!Print_Titles</vt:lpstr>
      <vt:lpstr>'Location#2'!Print_Titles</vt:lpstr>
      <vt:lpstr>'Location#3'!Print_Titles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marie.butler@cfo.usda.gov</dc:creator>
  <cp:keywords/>
  <dc:description/>
  <cp:lastModifiedBy>Poree, Patrice - OCFO-OCFO</cp:lastModifiedBy>
  <cp:revision/>
  <cp:lastPrinted>2025-07-31T15:33:24Z</cp:lastPrinted>
  <dcterms:created xsi:type="dcterms:W3CDTF">2025-02-14T00:47:00Z</dcterms:created>
  <dcterms:modified xsi:type="dcterms:W3CDTF">2025-09-09T20:28:47Z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0x01010010BA05296CA55446999853E022593B01</vt:lpwstr>
  </property>
</Properties>
</file>